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Нова папка\Звіт облрада\2025 звіт\2025 рік\"/>
    </mc:Choice>
  </mc:AlternateContent>
  <xr:revisionPtr revIDLastSave="0" documentId="8_{985EE4A0-B6AC-4684-9244-BE113F5B1F7E}" xr6:coauthVersionLast="45" xr6:coauthVersionMax="45" xr10:uidLastSave="{00000000-0000-0000-0000-000000000000}"/>
  <bookViews>
    <workbookView xWindow="-120" yWindow="-120" windowWidth="29040" windowHeight="15720" tabRatio="794" activeTab="4" xr2:uid="{00000000-000D-0000-FFFF-FFFF00000000}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  <sheet name="Лист1" sheetId="2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8" i="14" l="1"/>
  <c r="E81" i="14"/>
  <c r="E72" i="14"/>
  <c r="E91" i="14" l="1"/>
  <c r="D84" i="2"/>
  <c r="F124" i="14"/>
  <c r="E124" i="14"/>
  <c r="F123" i="14"/>
  <c r="E123" i="14"/>
  <c r="C124" i="14"/>
  <c r="C123" i="14"/>
  <c r="E119" i="14"/>
  <c r="K6" i="3" l="1"/>
  <c r="J6" i="3"/>
  <c r="D124" i="14" l="1"/>
  <c r="D123" i="14"/>
  <c r="D119" i="14"/>
  <c r="D81" i="2"/>
  <c r="D65" i="2"/>
  <c r="D15" i="18"/>
  <c r="T125" i="9"/>
  <c r="R125" i="9"/>
  <c r="P125" i="9"/>
  <c r="L125" i="9"/>
  <c r="J125" i="9"/>
  <c r="H125" i="9"/>
  <c r="F125" i="9"/>
  <c r="N124" i="9"/>
  <c r="N123" i="9"/>
  <c r="N122" i="9"/>
  <c r="N121" i="9"/>
  <c r="N120" i="9"/>
  <c r="N119" i="9"/>
  <c r="N118" i="9"/>
  <c r="S106" i="9"/>
  <c r="R106" i="9"/>
  <c r="O106" i="9"/>
  <c r="N106" i="9"/>
  <c r="K106" i="9"/>
  <c r="J106" i="9"/>
  <c r="AA105" i="9"/>
  <c r="Z105" i="9"/>
  <c r="AA104" i="9"/>
  <c r="Z104" i="9"/>
  <c r="AA103" i="9"/>
  <c r="Z103" i="9"/>
  <c r="Y103" i="9"/>
  <c r="X103" i="9"/>
  <c r="U103" i="9"/>
  <c r="T103" i="9"/>
  <c r="Q103" i="9"/>
  <c r="P103" i="9"/>
  <c r="M103" i="9"/>
  <c r="L103" i="9"/>
  <c r="AA102" i="9"/>
  <c r="Z102" i="9"/>
  <c r="Y102" i="9"/>
  <c r="X102" i="9"/>
  <c r="U102" i="9"/>
  <c r="T102" i="9"/>
  <c r="Q102" i="9"/>
  <c r="P102" i="9"/>
  <c r="M102" i="9"/>
  <c r="L102" i="9"/>
  <c r="AA101" i="9"/>
  <c r="Z101" i="9"/>
  <c r="Y101" i="9"/>
  <c r="X101" i="9"/>
  <c r="U101" i="9"/>
  <c r="T101" i="9"/>
  <c r="Q101" i="9"/>
  <c r="P101" i="9"/>
  <c r="M101" i="9"/>
  <c r="L101" i="9"/>
  <c r="AA100" i="9"/>
  <c r="Z100" i="9"/>
  <c r="Z99" i="9"/>
  <c r="W99" i="9"/>
  <c r="AA99" i="9" s="1"/>
  <c r="B99" i="9"/>
  <c r="Z98" i="9"/>
  <c r="W98" i="9"/>
  <c r="B98" i="9"/>
  <c r="Z97" i="9"/>
  <c r="W97" i="9"/>
  <c r="AA97" i="9" s="1"/>
  <c r="B97" i="9"/>
  <c r="W96" i="9"/>
  <c r="AA96" i="9" s="1"/>
  <c r="V96" i="9"/>
  <c r="Z96" i="9" s="1"/>
  <c r="B96" i="9"/>
  <c r="W95" i="9"/>
  <c r="AA95" i="9" s="1"/>
  <c r="V95" i="9"/>
  <c r="Z95" i="9" s="1"/>
  <c r="B95" i="9"/>
  <c r="AA94" i="9"/>
  <c r="V94" i="9"/>
  <c r="Z94" i="9" s="1"/>
  <c r="B94" i="9"/>
  <c r="AA93" i="9"/>
  <c r="V93" i="9"/>
  <c r="Z93" i="9" s="1"/>
  <c r="B93" i="9"/>
  <c r="AA92" i="9"/>
  <c r="V92" i="9"/>
  <c r="Z92" i="9" s="1"/>
  <c r="B92" i="9"/>
  <c r="AA91" i="9"/>
  <c r="V91" i="9"/>
  <c r="Z91" i="9" s="1"/>
  <c r="B91" i="9"/>
  <c r="AA90" i="9"/>
  <c r="V90" i="9"/>
  <c r="Z90" i="9" s="1"/>
  <c r="B90" i="9"/>
  <c r="W89" i="9"/>
  <c r="AA89" i="9" s="1"/>
  <c r="V89" i="9"/>
  <c r="Z89" i="9" s="1"/>
  <c r="B89" i="9"/>
  <c r="AA88" i="9"/>
  <c r="V88" i="9"/>
  <c r="Z88" i="9" s="1"/>
  <c r="AB88" i="9" s="1"/>
  <c r="B88" i="9"/>
  <c r="AA87" i="9"/>
  <c r="Z87" i="9"/>
  <c r="AA86" i="9"/>
  <c r="Z86" i="9"/>
  <c r="AA85" i="9"/>
  <c r="Z85" i="9"/>
  <c r="AA84" i="9"/>
  <c r="Z84" i="9"/>
  <c r="AA83" i="9"/>
  <c r="Z83" i="9"/>
  <c r="AA82" i="9"/>
  <c r="Z82" i="9"/>
  <c r="AA81" i="9"/>
  <c r="Z81" i="9"/>
  <c r="AA80" i="9"/>
  <c r="Z80" i="9"/>
  <c r="AA79" i="9"/>
  <c r="Z79" i="9"/>
  <c r="AA78" i="9"/>
  <c r="Z78" i="9"/>
  <c r="AA77" i="9"/>
  <c r="Z77" i="9"/>
  <c r="AA76" i="9"/>
  <c r="Z76" i="9"/>
  <c r="AA75" i="9"/>
  <c r="Z75" i="9"/>
  <c r="AA74" i="9"/>
  <c r="Z74" i="9"/>
  <c r="AA73" i="9"/>
  <c r="Z73" i="9"/>
  <c r="AA72" i="9"/>
  <c r="Z72" i="9"/>
  <c r="AA71" i="9"/>
  <c r="Z71" i="9"/>
  <c r="AA70" i="9"/>
  <c r="Z70" i="9"/>
  <c r="AA69" i="9"/>
  <c r="Z69" i="9"/>
  <c r="AA68" i="9"/>
  <c r="Z68" i="9"/>
  <c r="AA67" i="9"/>
  <c r="Z67" i="9"/>
  <c r="AA66" i="9"/>
  <c r="Z66" i="9"/>
  <c r="AA65" i="9"/>
  <c r="Z65" i="9"/>
  <c r="AA64" i="9"/>
  <c r="Z64" i="9"/>
  <c r="AA63" i="9"/>
  <c r="Z63" i="9"/>
  <c r="AA62" i="9"/>
  <c r="Z62" i="9"/>
  <c r="AA61" i="9"/>
  <c r="Z61" i="9"/>
  <c r="AA60" i="9"/>
  <c r="Z60" i="9"/>
  <c r="AA59" i="9"/>
  <c r="Z59" i="9"/>
  <c r="AA58" i="9"/>
  <c r="Z58" i="9"/>
  <c r="AA57" i="9"/>
  <c r="Z57" i="9"/>
  <c r="AA56" i="9"/>
  <c r="Z56" i="9"/>
  <c r="AA55" i="9"/>
  <c r="Z55" i="9"/>
  <c r="AA54" i="9"/>
  <c r="Z54" i="9"/>
  <c r="AA53" i="9"/>
  <c r="Z53" i="9"/>
  <c r="AA52" i="9"/>
  <c r="Z52" i="9"/>
  <c r="AA51" i="9"/>
  <c r="Z51" i="9"/>
  <c r="AA50" i="9"/>
  <c r="Z50" i="9"/>
  <c r="AA49" i="9"/>
  <c r="Z49" i="9"/>
  <c r="AA48" i="9"/>
  <c r="Z48" i="9"/>
  <c r="AA47" i="9"/>
  <c r="Z47" i="9"/>
  <c r="AA46" i="9"/>
  <c r="Z46" i="9"/>
  <c r="AA45" i="9"/>
  <c r="Z45" i="9"/>
  <c r="AA44" i="9"/>
  <c r="Z44" i="9"/>
  <c r="AA43" i="9"/>
  <c r="Z43" i="9"/>
  <c r="AA42" i="9"/>
  <c r="Z42" i="9"/>
  <c r="AA41" i="9"/>
  <c r="Z41" i="9"/>
  <c r="AA40" i="9"/>
  <c r="Z40" i="9"/>
  <c r="AA39" i="9"/>
  <c r="Z39" i="9"/>
  <c r="AA38" i="9"/>
  <c r="Z38" i="9"/>
  <c r="AA37" i="9"/>
  <c r="Z37" i="9"/>
  <c r="AA36" i="9"/>
  <c r="Z36" i="9"/>
  <c r="AA35" i="9"/>
  <c r="Z35" i="9"/>
  <c r="AA34" i="9"/>
  <c r="Z34" i="9"/>
  <c r="AA33" i="9"/>
  <c r="Z33" i="9"/>
  <c r="Y33" i="9"/>
  <c r="U33" i="9"/>
  <c r="T33" i="9"/>
  <c r="Q33" i="9"/>
  <c r="P33" i="9"/>
  <c r="M33" i="9"/>
  <c r="L33" i="9"/>
  <c r="AA32" i="9"/>
  <c r="Z32" i="9"/>
  <c r="AA31" i="9"/>
  <c r="Z31" i="9"/>
  <c r="AA30" i="9"/>
  <c r="Z30" i="9"/>
  <c r="AA29" i="9"/>
  <c r="Z29" i="9"/>
  <c r="AA28" i="9"/>
  <c r="Z28" i="9"/>
  <c r="AA27" i="9"/>
  <c r="Z27" i="9"/>
  <c r="AA26" i="9"/>
  <c r="Z26" i="9"/>
  <c r="AA25" i="9"/>
  <c r="Z25" i="9"/>
  <c r="AA24" i="9"/>
  <c r="Z24" i="9"/>
  <c r="AA23" i="9"/>
  <c r="Z23" i="9"/>
  <c r="AA22" i="9"/>
  <c r="Z22" i="9"/>
  <c r="AA21" i="9"/>
  <c r="Z21" i="9"/>
  <c r="AA20" i="9"/>
  <c r="Z20" i="9"/>
  <c r="AA19" i="9"/>
  <c r="Z19" i="9"/>
  <c r="AA18" i="9"/>
  <c r="Z18" i="9"/>
  <c r="AA17" i="9"/>
  <c r="Z17" i="9"/>
  <c r="AA16" i="9"/>
  <c r="Z16" i="9"/>
  <c r="B16" i="9"/>
  <c r="AA15" i="9"/>
  <c r="Z15" i="9"/>
  <c r="B15" i="9"/>
  <c r="AA14" i="9"/>
  <c r="Z14" i="9"/>
  <c r="B14" i="9"/>
  <c r="AA13" i="9"/>
  <c r="Z13" i="9"/>
  <c r="AA12" i="9"/>
  <c r="Z12" i="9"/>
  <c r="AA11" i="9"/>
  <c r="Z11" i="9"/>
  <c r="Y11" i="9"/>
  <c r="X11" i="9"/>
  <c r="U11" i="9"/>
  <c r="T11" i="9"/>
  <c r="Q11" i="9"/>
  <c r="P11" i="9"/>
  <c r="M11" i="9"/>
  <c r="L11" i="9"/>
  <c r="AA10" i="9"/>
  <c r="Z10" i="9"/>
  <c r="Y10" i="9"/>
  <c r="X10" i="9"/>
  <c r="U10" i="9"/>
  <c r="T10" i="9"/>
  <c r="Q10" i="9"/>
  <c r="P10" i="9"/>
  <c r="M10" i="9"/>
  <c r="L10" i="9"/>
  <c r="X106" i="9" l="1"/>
  <c r="AC10" i="9"/>
  <c r="AC14" i="9"/>
  <c r="AC16" i="9"/>
  <c r="AC18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100" i="9"/>
  <c r="AB101" i="9"/>
  <c r="AB104" i="9"/>
  <c r="AB105" i="9"/>
  <c r="U106" i="9"/>
  <c r="N125" i="9"/>
  <c r="AB11" i="9"/>
  <c r="AB12" i="9"/>
  <c r="AB90" i="9"/>
  <c r="AB92" i="9"/>
  <c r="AB94" i="9"/>
  <c r="AC103" i="9"/>
  <c r="Q106" i="9"/>
  <c r="W106" i="9"/>
  <c r="AC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C41" i="9"/>
  <c r="AC43" i="9"/>
  <c r="AC45" i="9"/>
  <c r="AC47" i="9"/>
  <c r="AC49" i="9"/>
  <c r="AC51" i="9"/>
  <c r="AC53" i="9"/>
  <c r="AC55" i="9"/>
  <c r="AC57" i="9"/>
  <c r="AC59" i="9"/>
  <c r="AC61" i="9"/>
  <c r="AC63" i="9"/>
  <c r="AC65" i="9"/>
  <c r="AC67" i="9"/>
  <c r="AC69" i="9"/>
  <c r="AC71" i="9"/>
  <c r="AC73" i="9"/>
  <c r="AC75" i="9"/>
  <c r="AC77" i="9"/>
  <c r="AC79" i="9"/>
  <c r="AC81" i="9"/>
  <c r="AC83" i="9"/>
  <c r="AC85" i="9"/>
  <c r="AC87" i="9"/>
  <c r="V106" i="9"/>
  <c r="AB91" i="9"/>
  <c r="AB93" i="9"/>
  <c r="AC101" i="9"/>
  <c r="AB102" i="9"/>
  <c r="AB103" i="9"/>
  <c r="AC105" i="9"/>
  <c r="M106" i="9"/>
  <c r="AB97" i="9"/>
  <c r="AC97" i="9"/>
  <c r="AB99" i="9"/>
  <c r="AC99" i="9"/>
  <c r="AB10" i="9"/>
  <c r="AC11" i="9"/>
  <c r="AC13" i="9"/>
  <c r="AC15" i="9"/>
  <c r="AC17" i="9"/>
  <c r="AC19" i="9"/>
  <c r="Y106" i="9"/>
  <c r="AC33" i="9"/>
  <c r="AC34" i="9"/>
  <c r="AC35" i="9"/>
  <c r="AC36" i="9"/>
  <c r="AC37" i="9"/>
  <c r="AC38" i="9"/>
  <c r="AC39" i="9"/>
  <c r="AC40" i="9"/>
  <c r="AB89" i="9"/>
  <c r="AC95" i="9"/>
  <c r="AB95" i="9"/>
  <c r="AB96" i="9"/>
  <c r="AA98" i="9"/>
  <c r="L106" i="9"/>
  <c r="P106" i="9"/>
  <c r="T106" i="9"/>
  <c r="Z106" i="9"/>
  <c r="AB41" i="9"/>
  <c r="AC42" i="9"/>
  <c r="AC44" i="9"/>
  <c r="AC46" i="9"/>
  <c r="AC48" i="9"/>
  <c r="AC50" i="9"/>
  <c r="AC52" i="9"/>
  <c r="AC54" i="9"/>
  <c r="AC56" i="9"/>
  <c r="AC58" i="9"/>
  <c r="AC60" i="9"/>
  <c r="AC62" i="9"/>
  <c r="AC64" i="9"/>
  <c r="AC66" i="9"/>
  <c r="AC68" i="9"/>
  <c r="AC70" i="9"/>
  <c r="AC72" i="9"/>
  <c r="AC74" i="9"/>
  <c r="AC76" i="9"/>
  <c r="AC78" i="9"/>
  <c r="AC80" i="9"/>
  <c r="AC82" i="9"/>
  <c r="AC84" i="9"/>
  <c r="AC86" i="9"/>
  <c r="AC88" i="9"/>
  <c r="AC89" i="9"/>
  <c r="AC90" i="9"/>
  <c r="AC91" i="9"/>
  <c r="AC92" i="9"/>
  <c r="AC93" i="9"/>
  <c r="AC94" i="9"/>
  <c r="AC96" i="9"/>
  <c r="AC100" i="9"/>
  <c r="AC102" i="9"/>
  <c r="AC104" i="9"/>
  <c r="R107" i="9"/>
  <c r="V107" i="9" l="1"/>
  <c r="AB106" i="9"/>
  <c r="N107" i="9"/>
  <c r="J107" i="9"/>
  <c r="Z107" i="9" s="1"/>
  <c r="AB98" i="9"/>
  <c r="AC98" i="9"/>
  <c r="AA106" i="9"/>
  <c r="AC106" i="9" l="1"/>
  <c r="O107" i="9"/>
  <c r="W107" i="9"/>
  <c r="K107" i="9"/>
  <c r="S107" i="9"/>
  <c r="AA107" i="9" l="1"/>
  <c r="F119" i="14"/>
  <c r="C119" i="14" l="1"/>
  <c r="E57" i="2" l="1"/>
  <c r="I14" i="2" l="1"/>
  <c r="I13" i="2"/>
  <c r="N6" i="3" l="1"/>
  <c r="M6" i="3"/>
  <c r="E117" i="14" l="1"/>
  <c r="L6" i="3" l="1"/>
  <c r="E50" i="18"/>
  <c r="E34" i="18"/>
  <c r="E28" i="18" s="1"/>
  <c r="E24" i="18"/>
  <c r="E15" i="18"/>
  <c r="C104" i="14" l="1"/>
  <c r="D88" i="14"/>
  <c r="C88" i="14"/>
  <c r="D81" i="14"/>
  <c r="D91" i="14" s="1"/>
  <c r="C81" i="14"/>
  <c r="C91" i="14" l="1"/>
  <c r="I6" i="3"/>
  <c r="H6" i="3"/>
  <c r="C15" i="18" l="1"/>
  <c r="D118" i="14" l="1"/>
  <c r="D117" i="14"/>
  <c r="E118" i="14"/>
  <c r="F118" i="14"/>
  <c r="F117" i="14"/>
  <c r="F34" i="14" l="1"/>
  <c r="D23" i="2" l="1"/>
  <c r="D33" i="2" s="1"/>
  <c r="E23" i="2"/>
  <c r="E35" i="14" s="1"/>
  <c r="E68" i="14" s="1"/>
  <c r="F23" i="2"/>
  <c r="F35" i="14" s="1"/>
  <c r="F36" i="14" s="1"/>
  <c r="C65" i="14"/>
  <c r="D65" i="14"/>
  <c r="C64" i="14"/>
  <c r="D64" i="14"/>
  <c r="C62" i="14"/>
  <c r="D62" i="14"/>
  <c r="C61" i="14"/>
  <c r="D61" i="14"/>
  <c r="C58" i="14"/>
  <c r="D58" i="14"/>
  <c r="E65" i="14"/>
  <c r="E64" i="14"/>
  <c r="E62" i="14"/>
  <c r="E61" i="14"/>
  <c r="E58" i="14"/>
  <c r="D37" i="19"/>
  <c r="E37" i="19"/>
  <c r="F37" i="19"/>
  <c r="C37" i="19"/>
  <c r="G85" i="14"/>
  <c r="H85" i="14"/>
  <c r="G86" i="14"/>
  <c r="H86" i="14"/>
  <c r="G87" i="14"/>
  <c r="H87" i="14"/>
  <c r="G88" i="14"/>
  <c r="H88" i="14"/>
  <c r="D98" i="14"/>
  <c r="C98" i="14"/>
  <c r="C53" i="18"/>
  <c r="C50" i="18" s="1"/>
  <c r="D53" i="18"/>
  <c r="D50" i="18" s="1"/>
  <c r="C7" i="18"/>
  <c r="D7" i="18"/>
  <c r="G124" i="14"/>
  <c r="H123" i="14"/>
  <c r="C118" i="14"/>
  <c r="C117" i="14"/>
  <c r="F110" i="14"/>
  <c r="E110" i="14"/>
  <c r="D110" i="14"/>
  <c r="C110" i="14"/>
  <c r="C116" i="14" s="1"/>
  <c r="F53" i="18"/>
  <c r="F50" i="18" s="1"/>
  <c r="E101" i="14"/>
  <c r="E100" i="14"/>
  <c r="E99" i="14"/>
  <c r="E97" i="14"/>
  <c r="E96" i="14"/>
  <c r="E95" i="14"/>
  <c r="F101" i="14"/>
  <c r="H101" i="14" s="1"/>
  <c r="F100" i="14"/>
  <c r="G100" i="14" s="1"/>
  <c r="F99" i="14"/>
  <c r="H99" i="14" s="1"/>
  <c r="F97" i="14"/>
  <c r="G97" i="14" s="1"/>
  <c r="F96" i="14"/>
  <c r="G96" i="14" s="1"/>
  <c r="F95" i="14"/>
  <c r="H95" i="14" s="1"/>
  <c r="D43" i="19"/>
  <c r="E43" i="19"/>
  <c r="F43" i="19"/>
  <c r="G43" i="19" s="1"/>
  <c r="D32" i="19"/>
  <c r="E32" i="19"/>
  <c r="H32" i="19" s="1"/>
  <c r="F32" i="19"/>
  <c r="D23" i="19"/>
  <c r="E23" i="19"/>
  <c r="F23" i="19"/>
  <c r="D107" i="2"/>
  <c r="E107" i="2"/>
  <c r="F107" i="2"/>
  <c r="F69" i="2"/>
  <c r="E69" i="2"/>
  <c r="D69" i="2"/>
  <c r="E65" i="2"/>
  <c r="F65" i="2"/>
  <c r="D57" i="2"/>
  <c r="F57" i="2"/>
  <c r="G57" i="2" s="1"/>
  <c r="D34" i="2"/>
  <c r="E34" i="2"/>
  <c r="F34" i="2"/>
  <c r="D35" i="14"/>
  <c r="D68" i="14" s="1"/>
  <c r="D104" i="14"/>
  <c r="E104" i="14"/>
  <c r="F104" i="14"/>
  <c r="D44" i="14"/>
  <c r="E44" i="14"/>
  <c r="F44" i="14"/>
  <c r="C44" i="14"/>
  <c r="D43" i="14"/>
  <c r="E43" i="14"/>
  <c r="F43" i="14"/>
  <c r="H43" i="14" s="1"/>
  <c r="C43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D67" i="14" s="1"/>
  <c r="E34" i="14"/>
  <c r="E67" i="14" s="1"/>
  <c r="C34" i="14"/>
  <c r="C67" i="14" s="1"/>
  <c r="G120" i="14"/>
  <c r="H120" i="14"/>
  <c r="G121" i="14"/>
  <c r="H121" i="14"/>
  <c r="G122" i="14"/>
  <c r="H122" i="14"/>
  <c r="E84" i="2"/>
  <c r="F84" i="2"/>
  <c r="D95" i="2"/>
  <c r="E81" i="2"/>
  <c r="F81" i="2"/>
  <c r="L15" i="2"/>
  <c r="M15" i="2"/>
  <c r="N15" i="2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1" i="14"/>
  <c r="H81" i="14"/>
  <c r="G82" i="14"/>
  <c r="H82" i="14"/>
  <c r="G83" i="14"/>
  <c r="H83" i="14"/>
  <c r="G89" i="14"/>
  <c r="H89" i="14"/>
  <c r="G90" i="14"/>
  <c r="H90" i="14"/>
  <c r="G91" i="14"/>
  <c r="H91" i="14"/>
  <c r="H71" i="14"/>
  <c r="G71" i="14"/>
  <c r="H57" i="18"/>
  <c r="G57" i="18"/>
  <c r="G12" i="18"/>
  <c r="H12" i="18"/>
  <c r="G13" i="18"/>
  <c r="H13" i="18"/>
  <c r="H30" i="2"/>
  <c r="G30" i="2"/>
  <c r="C34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18" i="14"/>
  <c r="G108" i="14"/>
  <c r="G106" i="14"/>
  <c r="G107" i="14"/>
  <c r="G105" i="14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24" i="2"/>
  <c r="H24" i="2"/>
  <c r="G25" i="2"/>
  <c r="H25" i="2"/>
  <c r="G26" i="2"/>
  <c r="H26" i="2"/>
  <c r="G27" i="2"/>
  <c r="H27" i="2"/>
  <c r="G28" i="2"/>
  <c r="H28" i="2"/>
  <c r="G29" i="2"/>
  <c r="H29" i="2"/>
  <c r="G31" i="2"/>
  <c r="H31" i="2"/>
  <c r="G32" i="2"/>
  <c r="H32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6" i="2"/>
  <c r="H66" i="2"/>
  <c r="G67" i="2"/>
  <c r="H67" i="2"/>
  <c r="G68" i="2"/>
  <c r="H68" i="2"/>
  <c r="G70" i="2"/>
  <c r="H70" i="2"/>
  <c r="G71" i="2"/>
  <c r="H71" i="2"/>
  <c r="G72" i="2"/>
  <c r="H72" i="2"/>
  <c r="G73" i="2"/>
  <c r="H73" i="2"/>
  <c r="G74" i="2"/>
  <c r="H74" i="2"/>
  <c r="G75" i="2"/>
  <c r="H75" i="2"/>
  <c r="G77" i="2"/>
  <c r="H77" i="2"/>
  <c r="G78" i="2"/>
  <c r="H78" i="2"/>
  <c r="G79" i="2"/>
  <c r="H79" i="2"/>
  <c r="G80" i="2"/>
  <c r="H80" i="2"/>
  <c r="G82" i="2"/>
  <c r="H82" i="2"/>
  <c r="G83" i="2"/>
  <c r="H83" i="2"/>
  <c r="G85" i="2"/>
  <c r="H85" i="2"/>
  <c r="G86" i="2"/>
  <c r="H86" i="2"/>
  <c r="G88" i="2"/>
  <c r="H88" i="2"/>
  <c r="G89" i="2"/>
  <c r="H89" i="2"/>
  <c r="G90" i="2"/>
  <c r="H90" i="2"/>
  <c r="G91" i="2"/>
  <c r="H91" i="2"/>
  <c r="G93" i="2"/>
  <c r="H93" i="2"/>
  <c r="G94" i="2"/>
  <c r="H94" i="2"/>
  <c r="G97" i="2"/>
  <c r="H97" i="2"/>
  <c r="F16" i="2"/>
  <c r="C16" i="2"/>
  <c r="K15" i="2"/>
  <c r="J15" i="2"/>
  <c r="I15" i="2"/>
  <c r="N12" i="2"/>
  <c r="M12" i="2"/>
  <c r="L12" i="2"/>
  <c r="K12" i="2"/>
  <c r="J12" i="2"/>
  <c r="I12" i="2"/>
  <c r="O8" i="3"/>
  <c r="P8" i="3"/>
  <c r="O9" i="3"/>
  <c r="P9" i="3"/>
  <c r="O10" i="3"/>
  <c r="P10" i="3"/>
  <c r="O11" i="3"/>
  <c r="P11" i="3"/>
  <c r="O12" i="3"/>
  <c r="P12" i="3"/>
  <c r="O7" i="3"/>
  <c r="C47" i="14"/>
  <c r="D47" i="14"/>
  <c r="P6" i="3"/>
  <c r="F47" i="14"/>
  <c r="P7" i="3"/>
  <c r="Q7" i="3"/>
  <c r="R7" i="3"/>
  <c r="Q8" i="3"/>
  <c r="R8" i="3"/>
  <c r="Q9" i="3"/>
  <c r="R9" i="3"/>
  <c r="Q10" i="3"/>
  <c r="R10" i="3"/>
  <c r="Q11" i="3"/>
  <c r="R11" i="3"/>
  <c r="Q12" i="3"/>
  <c r="R12" i="3"/>
  <c r="B29" i="3"/>
  <c r="Q29" i="3"/>
  <c r="R29" i="3"/>
  <c r="B30" i="3"/>
  <c r="Q30" i="3"/>
  <c r="R30" i="3"/>
  <c r="P30" i="3" s="1"/>
  <c r="B31" i="3"/>
  <c r="Q31" i="3"/>
  <c r="R31" i="3"/>
  <c r="B32" i="3"/>
  <c r="Q32" i="3"/>
  <c r="R32" i="3"/>
  <c r="B33" i="3"/>
  <c r="Q33" i="3"/>
  <c r="R33" i="3"/>
  <c r="B34" i="3"/>
  <c r="Q34" i="3"/>
  <c r="R34" i="3"/>
  <c r="B35" i="3"/>
  <c r="Q35" i="3"/>
  <c r="R35" i="3"/>
  <c r="B36" i="3"/>
  <c r="Q36" i="3"/>
  <c r="R36" i="3"/>
  <c r="B37" i="3"/>
  <c r="Q37" i="3"/>
  <c r="R37" i="3"/>
  <c r="C38" i="3"/>
  <c r="F93" i="14" s="1"/>
  <c r="G93" i="14" s="1"/>
  <c r="D38" i="3"/>
  <c r="E38" i="3"/>
  <c r="F38" i="3"/>
  <c r="G38" i="3"/>
  <c r="H38" i="3"/>
  <c r="I38" i="3"/>
  <c r="J38" i="3"/>
  <c r="K38" i="3"/>
  <c r="L38" i="3"/>
  <c r="M38" i="3"/>
  <c r="N38" i="3"/>
  <c r="O38" i="3"/>
  <c r="G8" i="18"/>
  <c r="H8" i="18"/>
  <c r="G9" i="18"/>
  <c r="H9" i="18"/>
  <c r="G10" i="18"/>
  <c r="H10" i="18"/>
  <c r="G11" i="18"/>
  <c r="H11" i="18"/>
  <c r="G14" i="18"/>
  <c r="H14" i="18"/>
  <c r="F15" i="18"/>
  <c r="F7" i="18" s="1"/>
  <c r="G16" i="18"/>
  <c r="H16" i="18"/>
  <c r="G17" i="18"/>
  <c r="H17" i="18"/>
  <c r="G18" i="18"/>
  <c r="H18" i="18"/>
  <c r="G19" i="18"/>
  <c r="H19" i="18"/>
  <c r="G21" i="18"/>
  <c r="H21" i="18"/>
  <c r="G23" i="18"/>
  <c r="H23" i="18"/>
  <c r="C24" i="18"/>
  <c r="D24" i="18"/>
  <c r="F24" i="18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34" i="18"/>
  <c r="C28" i="18" s="1"/>
  <c r="D34" i="18"/>
  <c r="D28" i="18" s="1"/>
  <c r="F34" i="18"/>
  <c r="F28" i="18" s="1"/>
  <c r="G35" i="18"/>
  <c r="H35" i="18"/>
  <c r="G36" i="18"/>
  <c r="H36" i="18"/>
  <c r="G37" i="18"/>
  <c r="H37" i="18"/>
  <c r="G38" i="18"/>
  <c r="H38" i="18"/>
  <c r="G39" i="18"/>
  <c r="H39" i="18"/>
  <c r="C42" i="18"/>
  <c r="D42" i="18"/>
  <c r="E42" i="18"/>
  <c r="E60" i="18" s="1"/>
  <c r="F42" i="18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 s="1"/>
  <c r="D64" i="18"/>
  <c r="D62" i="18" s="1"/>
  <c r="E64" i="18"/>
  <c r="E62" i="18" s="1"/>
  <c r="F64" i="18"/>
  <c r="F62" i="18" s="1"/>
  <c r="G65" i="18"/>
  <c r="H65" i="18"/>
  <c r="G66" i="18"/>
  <c r="H66" i="18"/>
  <c r="G67" i="18"/>
  <c r="H67" i="18"/>
  <c r="G68" i="18"/>
  <c r="H68" i="18"/>
  <c r="G70" i="18"/>
  <c r="H70" i="18"/>
  <c r="C71" i="18"/>
  <c r="C69" i="18" s="1"/>
  <c r="D71" i="18"/>
  <c r="D69" i="18" s="1"/>
  <c r="E71" i="18"/>
  <c r="F71" i="18"/>
  <c r="F69" i="18" s="1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C11" i="19"/>
  <c r="D11" i="19"/>
  <c r="E11" i="19"/>
  <c r="F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C23" i="19"/>
  <c r="G24" i="19"/>
  <c r="H24" i="19"/>
  <c r="G25" i="19"/>
  <c r="H25" i="19"/>
  <c r="G26" i="19"/>
  <c r="H26" i="19"/>
  <c r="G27" i="19"/>
  <c r="H27" i="19"/>
  <c r="G38" i="19"/>
  <c r="H38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G39" i="19"/>
  <c r="H39" i="19"/>
  <c r="G40" i="19"/>
  <c r="H40" i="19"/>
  <c r="G41" i="19"/>
  <c r="H41" i="19"/>
  <c r="G42" i="19"/>
  <c r="H42" i="19"/>
  <c r="C43" i="19"/>
  <c r="G44" i="19"/>
  <c r="H44" i="19"/>
  <c r="G45" i="19"/>
  <c r="H45" i="19"/>
  <c r="G22" i="2"/>
  <c r="H22" i="2"/>
  <c r="C23" i="2"/>
  <c r="C35" i="14" s="1"/>
  <c r="C57" i="2"/>
  <c r="C65" i="2"/>
  <c r="C69" i="2"/>
  <c r="C81" i="2"/>
  <c r="C84" i="2"/>
  <c r="C107" i="2"/>
  <c r="C72" i="14"/>
  <c r="D72" i="14"/>
  <c r="H84" i="14"/>
  <c r="G84" i="14"/>
  <c r="C94" i="14"/>
  <c r="D94" i="14"/>
  <c r="H105" i="14"/>
  <c r="H34" i="18"/>
  <c r="G15" i="18"/>
  <c r="H15" i="18"/>
  <c r="E7" i="18"/>
  <c r="H117" i="14"/>
  <c r="H118" i="14"/>
  <c r="G123" i="14"/>
  <c r="G117" i="14"/>
  <c r="H100" i="14"/>
  <c r="F33" i="2"/>
  <c r="E116" i="14" l="1"/>
  <c r="H57" i="2"/>
  <c r="H11" i="19"/>
  <c r="G42" i="14"/>
  <c r="G44" i="14"/>
  <c r="D116" i="14"/>
  <c r="F116" i="14"/>
  <c r="H43" i="19"/>
  <c r="G69" i="2"/>
  <c r="G84" i="2"/>
  <c r="H44" i="14"/>
  <c r="G72" i="14"/>
  <c r="H64" i="18"/>
  <c r="C79" i="18"/>
  <c r="C20" i="18"/>
  <c r="C40" i="18" s="1"/>
  <c r="G99" i="14"/>
  <c r="P31" i="3"/>
  <c r="P29" i="3"/>
  <c r="H41" i="14"/>
  <c r="G11" i="19"/>
  <c r="G42" i="18"/>
  <c r="G24" i="18"/>
  <c r="P37" i="3"/>
  <c r="B38" i="3"/>
  <c r="P33" i="3"/>
  <c r="P32" i="3"/>
  <c r="H65" i="2"/>
  <c r="E94" i="14"/>
  <c r="G37" i="19"/>
  <c r="F98" i="14"/>
  <c r="E98" i="14"/>
  <c r="H10" i="19"/>
  <c r="G81" i="2"/>
  <c r="H37" i="19"/>
  <c r="H34" i="2"/>
  <c r="G34" i="14"/>
  <c r="G53" i="18"/>
  <c r="G7" i="18"/>
  <c r="D96" i="2"/>
  <c r="G64" i="18"/>
  <c r="C60" i="18"/>
  <c r="P36" i="3"/>
  <c r="P34" i="3"/>
  <c r="R6" i="3"/>
  <c r="G41" i="14"/>
  <c r="H42" i="14"/>
  <c r="H96" i="14"/>
  <c r="H50" i="18"/>
  <c r="H84" i="2"/>
  <c r="H81" i="2"/>
  <c r="C95" i="2"/>
  <c r="E95" i="2"/>
  <c r="H34" i="14"/>
  <c r="H107" i="2"/>
  <c r="G107" i="2"/>
  <c r="G65" i="2"/>
  <c r="G110" i="14"/>
  <c r="D76" i="2"/>
  <c r="D51" i="14" s="1"/>
  <c r="O6" i="3"/>
  <c r="I16" i="2"/>
  <c r="D46" i="19"/>
  <c r="D45" i="14" s="1"/>
  <c r="H23" i="19"/>
  <c r="D60" i="18"/>
  <c r="F60" i="18"/>
  <c r="G60" i="18" s="1"/>
  <c r="H53" i="18"/>
  <c r="H60" i="18"/>
  <c r="H110" i="14"/>
  <c r="F96" i="2"/>
  <c r="H69" i="2"/>
  <c r="F76" i="2"/>
  <c r="F87" i="2" s="1"/>
  <c r="F95" i="2"/>
  <c r="H124" i="14"/>
  <c r="G34" i="2"/>
  <c r="H23" i="2"/>
  <c r="E33" i="2"/>
  <c r="E76" i="2" s="1"/>
  <c r="E98" i="2" s="1"/>
  <c r="E37" i="14" s="1"/>
  <c r="E53" i="14" s="1"/>
  <c r="E96" i="2"/>
  <c r="G23" i="2"/>
  <c r="H35" i="14"/>
  <c r="E36" i="14"/>
  <c r="H36" i="14" s="1"/>
  <c r="G35" i="14"/>
  <c r="L16" i="2"/>
  <c r="D36" i="14"/>
  <c r="E46" i="19"/>
  <c r="E45" i="14" s="1"/>
  <c r="G10" i="19"/>
  <c r="C96" i="2"/>
  <c r="C68" i="14"/>
  <c r="C36" i="14"/>
  <c r="C33" i="2"/>
  <c r="C76" i="2" s="1"/>
  <c r="E69" i="18"/>
  <c r="G69" i="18" s="1"/>
  <c r="H71" i="18"/>
  <c r="F79" i="18"/>
  <c r="H62" i="18"/>
  <c r="E47" i="14"/>
  <c r="H47" i="14" s="1"/>
  <c r="Q6" i="3"/>
  <c r="G71" i="18"/>
  <c r="H93" i="14"/>
  <c r="G62" i="18"/>
  <c r="H42" i="18"/>
  <c r="H69" i="18"/>
  <c r="D79" i="18"/>
  <c r="G34" i="18"/>
  <c r="H24" i="18"/>
  <c r="F20" i="18"/>
  <c r="F40" i="18" s="1"/>
  <c r="D20" i="18"/>
  <c r="D40" i="18" s="1"/>
  <c r="D80" i="18" s="1"/>
  <c r="D83" i="18" s="1"/>
  <c r="D80" i="14" s="1"/>
  <c r="P35" i="3"/>
  <c r="R38" i="3"/>
  <c r="H116" i="14"/>
  <c r="H104" i="14"/>
  <c r="F46" i="19"/>
  <c r="G23" i="19"/>
  <c r="G50" i="18"/>
  <c r="H7" i="18"/>
  <c r="H28" i="18"/>
  <c r="G28" i="18"/>
  <c r="G40" i="14"/>
  <c r="H40" i="14"/>
  <c r="H119" i="14"/>
  <c r="G119" i="14"/>
  <c r="H72" i="14"/>
  <c r="Q38" i="3"/>
  <c r="F102" i="14" s="1"/>
  <c r="G43" i="14"/>
  <c r="G104" i="14"/>
  <c r="G32" i="19"/>
  <c r="H97" i="14"/>
  <c r="G101" i="14"/>
  <c r="C46" i="19"/>
  <c r="C45" i="14" s="1"/>
  <c r="G95" i="14"/>
  <c r="F94" i="14"/>
  <c r="C80" i="18" l="1"/>
  <c r="C83" i="18" s="1"/>
  <c r="C80" i="14" s="1"/>
  <c r="C66" i="14" s="1"/>
  <c r="C87" i="2"/>
  <c r="C92" i="2" s="1"/>
  <c r="C38" i="14" s="1"/>
  <c r="C98" i="2"/>
  <c r="C37" i="14" s="1"/>
  <c r="C59" i="14" s="1"/>
  <c r="H95" i="2"/>
  <c r="P38" i="3"/>
  <c r="D66" i="14"/>
  <c r="G98" i="14"/>
  <c r="H98" i="14"/>
  <c r="G47" i="14"/>
  <c r="D87" i="2"/>
  <c r="D92" i="2" s="1"/>
  <c r="D38" i="14" s="1"/>
  <c r="G95" i="2"/>
  <c r="G33" i="2"/>
  <c r="C51" i="14"/>
  <c r="D98" i="2"/>
  <c r="D37" i="14" s="1"/>
  <c r="D53" i="14" s="1"/>
  <c r="F51" i="14"/>
  <c r="F98" i="2"/>
  <c r="F37" i="14" s="1"/>
  <c r="E51" i="14"/>
  <c r="G76" i="2"/>
  <c r="E87" i="2"/>
  <c r="E92" i="2" s="1"/>
  <c r="E38" i="14" s="1"/>
  <c r="H76" i="2"/>
  <c r="H33" i="2"/>
  <c r="H96" i="2"/>
  <c r="G96" i="2"/>
  <c r="E59" i="14"/>
  <c r="G36" i="14"/>
  <c r="H102" i="14"/>
  <c r="G102" i="14"/>
  <c r="G46" i="19"/>
  <c r="F45" i="14"/>
  <c r="H46" i="19"/>
  <c r="E79" i="18"/>
  <c r="C21" i="19"/>
  <c r="G116" i="14"/>
  <c r="F92" i="2"/>
  <c r="F7" i="19" s="1"/>
  <c r="F80" i="18"/>
  <c r="H79" i="18"/>
  <c r="H94" i="14"/>
  <c r="G94" i="14"/>
  <c r="D7" i="19" l="1"/>
  <c r="D21" i="19" s="1"/>
  <c r="G79" i="18"/>
  <c r="D60" i="14"/>
  <c r="D59" i="14"/>
  <c r="G98" i="2"/>
  <c r="H98" i="2"/>
  <c r="E7" i="19"/>
  <c r="E21" i="19" s="1"/>
  <c r="H87" i="2"/>
  <c r="G87" i="2"/>
  <c r="E54" i="14"/>
  <c r="E50" i="14"/>
  <c r="E55" i="14"/>
  <c r="C53" i="14"/>
  <c r="C60" i="14"/>
  <c r="F59" i="14"/>
  <c r="G37" i="14"/>
  <c r="F53" i="14"/>
  <c r="H37" i="14"/>
  <c r="D50" i="14"/>
  <c r="D55" i="14"/>
  <c r="D54" i="14"/>
  <c r="C54" i="14"/>
  <c r="C50" i="14"/>
  <c r="C55" i="14"/>
  <c r="G45" i="14"/>
  <c r="H45" i="14"/>
  <c r="F83" i="18"/>
  <c r="F38" i="14"/>
  <c r="H92" i="2"/>
  <c r="G92" i="2"/>
  <c r="H7" i="19" l="1"/>
  <c r="F21" i="19"/>
  <c r="G7" i="19"/>
  <c r="F50" i="14"/>
  <c r="H38" i="14"/>
  <c r="G38" i="14"/>
  <c r="G21" i="19" l="1"/>
  <c r="H21" i="19"/>
  <c r="H22" i="18"/>
  <c r="G22" i="18"/>
  <c r="E20" i="18"/>
  <c r="G20" i="18" s="1"/>
  <c r="E40" i="18" l="1"/>
  <c r="E80" i="18" s="1"/>
  <c r="H80" i="18" s="1"/>
  <c r="H20" i="18"/>
  <c r="G40" i="18" l="1"/>
  <c r="G80" i="18"/>
  <c r="H40" i="18"/>
  <c r="E83" i="18"/>
  <c r="G83" i="18" l="1"/>
  <c r="E80" i="14"/>
  <c r="H80" i="14" s="1"/>
  <c r="H83" i="18"/>
  <c r="E66" i="14"/>
  <c r="G80" i="14" l="1"/>
  <c r="E60" i="14"/>
</calcChain>
</file>

<file path=xl/sharedStrings.xml><?xml version="1.0" encoding="utf-8"?>
<sst xmlns="http://schemas.openxmlformats.org/spreadsheetml/2006/main" count="1016" uniqueCount="525">
  <si>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</si>
  <si>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</si>
  <si>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</si>
  <si>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</si>
  <si>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</si>
  <si>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</si>
  <si>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</si>
  <si>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</si>
  <si>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</si>
  <si>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</si>
  <si>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</si>
  <si>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</si>
  <si>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</si>
  <si>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</si>
  <si>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</si>
  <si>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</si>
  <si>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</si>
  <si>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</si>
  <si>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</si>
  <si>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</si>
  <si>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</si>
  <si>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</si>
  <si>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</si>
  <si>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</si>
  <si>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</si>
  <si>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</si>
  <si>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</si>
  <si>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</si>
  <si>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</si>
  <si>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</si>
  <si>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</si>
  <si>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</si>
  <si>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</si>
  <si>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</si>
  <si>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</si>
  <si>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</si>
  <si>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</si>
  <si>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</si>
  <si>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</si>
  <si>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</si>
  <si>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</si>
  <si>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</si>
  <si>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</si>
  <si>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</si>
  <si>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</si>
  <si>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</si>
  <si>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</si>
  <si>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</si>
  <si>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</si>
  <si>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</si>
  <si>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</si>
  <si>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</si>
  <si>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</si>
  <si>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</si>
  <si>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</si>
  <si>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</si>
  <si>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</si>
  <si>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</si>
  <si>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</si>
  <si>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</si>
  <si>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</si>
  <si>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</si>
  <si>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</si>
  <si>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</si>
  <si>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</si>
  <si>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</si>
  <si>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</si>
  <si>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</si>
  <si>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</si>
  <si>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</si>
  <si>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</si>
  <si>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</si>
  <si>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</si>
  <si>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</si>
  <si>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</si>
  <si>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</si>
  <si>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</si>
  <si>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</si>
  <si>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</si>
  <si>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</si>
  <si>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</si>
  <si>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</si>
  <si>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</si>
  <si>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</si>
  <si>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</si>
  <si>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</si>
  <si>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</si>
  <si>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</si>
  <si>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</si>
  <si>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</si>
  <si>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</si>
  <si>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</si>
  <si>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</si>
  <si>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</si>
  <si>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</si>
  <si>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</si>
  <si>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</si>
  <si>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</si>
  <si>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</si>
  <si>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</si>
  <si>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</si>
  <si>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</si>
  <si>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</si>
  <si>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</si>
  <si>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</si>
  <si>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</si>
  <si>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</si>
  <si>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</si>
  <si>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</si>
  <si>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</si>
  <si>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</si>
  <si>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</si>
  <si>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</si>
  <si>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</si>
  <si>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</si>
  <si>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</si>
  <si>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</si>
  <si>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</si>
  <si>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</si>
  <si>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</si>
  <si>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</si>
  <si>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</si>
  <si>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</si>
  <si>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</si>
  <si>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</si>
  <si>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</si>
  <si>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</si>
  <si>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</si>
  <si>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</si>
  <si>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</si>
  <si>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</si>
  <si>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</si>
  <si>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</si>
  <si>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</si>
  <si>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</si>
  <si>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</si>
  <si>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</si>
  <si>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</si>
  <si>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</si>
  <si>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</si>
  <si>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</si>
  <si>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</si>
  <si>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</si>
  <si>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</si>
  <si>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</si>
  <si>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</si>
  <si>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</si>
  <si>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</si>
  <si>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</si>
  <si>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</si>
  <si>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</si>
  <si>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</si>
  <si>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</si>
  <si>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</si>
  <si>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</si>
  <si>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</si>
  <si>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</si>
  <si>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</si>
  <si>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</si>
  <si>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</si>
  <si>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</si>
  <si>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</si>
  <si>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</si>
  <si>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</si>
  <si>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</si>
  <si>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</si>
  <si>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</si>
  <si>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</si>
  <si>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</si>
  <si>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</si>
  <si>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</si>
  <si>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</si>
  <si>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</si>
  <si>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</si>
  <si>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</si>
  <si>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</si>
  <si>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</si>
  <si>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</si>
  <si>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</si>
  <si>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</si>
  <si>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</si>
  <si>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</si>
  <si>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</si>
  <si>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</si>
  <si>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</si>
  <si>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</si>
  <si>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</si>
  <si>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</si>
  <si>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</si>
  <si>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</si>
  <si>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</si>
  <si>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</si>
  <si>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</si>
  <si>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</si>
  <si>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</si>
  <si>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</si>
  <si>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</si>
  <si>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</si>
  <si>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</si>
  <si>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</si>
  <si>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</si>
  <si>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</si>
  <si>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</si>
  <si>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</si>
  <si>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</si>
  <si>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</si>
  <si>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</si>
  <si>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</si>
  <si>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</si>
  <si>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</si>
  <si>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</si>
  <si>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</si>
  <si>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</si>
  <si>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</si>
  <si>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</si>
  <si>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</si>
  <si>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</si>
  <si>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</si>
  <si>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</si>
  <si>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</si>
  <si>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</si>
  <si>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</si>
  <si>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</si>
  <si>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</si>
  <si>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</si>
  <si>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</si>
  <si>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</si>
  <si>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</si>
  <si>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</si>
  <si>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</si>
  <si>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</si>
  <si>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</si>
  <si>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</si>
  <si>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</si>
  <si>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</si>
  <si>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</si>
  <si>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</si>
  <si>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</si>
  <si>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</si>
  <si>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</si>
  <si>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</si>
  <si>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</si>
  <si>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</si>
  <si>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</si>
  <si>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</si>
  <si>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</si>
  <si>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</si>
  <si>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</si>
  <si>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</si>
  <si>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</si>
  <si>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</si>
  <si>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</si>
  <si>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</si>
  <si>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</si>
  <si>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</si>
  <si>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</si>
  <si>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</si>
  <si>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</si>
  <si>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</si>
  <si>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</si>
  <si>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</si>
  <si>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</si>
  <si>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</si>
  <si>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</si>
  <si>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</si>
  <si>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</si>
  <si>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</si>
  <si>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</si>
  <si>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</si>
  <si>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</si>
  <si>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</si>
  <si>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</si>
  <si>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</si>
  <si>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</si>
  <si>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</si>
  <si>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</si>
  <si>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</si>
  <si>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</si>
  <si>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</si>
  <si>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</si>
  <si>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</si>
  <si>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</si>
  <si>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</si>
  <si>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</si>
  <si>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</si>
  <si>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</si>
  <si>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</si>
  <si>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</si>
  <si>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</si>
  <si>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</si>
  <si>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</si>
  <si>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</si>
  <si>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</si>
  <si>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</si>
  <si>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</si>
  <si>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</si>
  <si>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</si>
  <si>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</si>
  <si>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</si>
  <si>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</si>
  <si>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</si>
  <si>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</si>
  <si>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</si>
  <si>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</si>
  <si>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</si>
  <si>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</si>
  <si>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</si>
  <si>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</si>
  <si>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</si>
  <si>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</si>
  <si>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</si>
  <si>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</si>
  <si>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</si>
  <si>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</si>
  <si>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</si>
  <si>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</si>
  <si>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</si>
  <si>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</si>
  <si>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</si>
  <si>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</si>
  <si>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</si>
  <si>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</si>
  <si>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</si>
  <si>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</si>
  <si>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</si>
  <si>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</si>
  <si>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</si>
  <si>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</si>
  <si>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</si>
  <si>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</si>
  <si>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</si>
  <si>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</si>
  <si>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</si>
  <si>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</si>
  <si>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</si>
  <si>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</si>
  <si>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</si>
  <si>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</si>
  <si>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</si>
  <si>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</si>
  <si>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</si>
  <si>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</si>
  <si>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</si>
  <si>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</si>
  <si>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</si>
  <si>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</si>
  <si>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</si>
  <si>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</si>
  <si>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</si>
  <si>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</si>
  <si>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</si>
  <si>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</si>
  <si>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</si>
  <si>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</si>
  <si>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</si>
  <si>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</si>
  <si>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</si>
  <si>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</si>
  <si>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</si>
  <si>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</si>
  <si>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</si>
  <si>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</si>
  <si>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</si>
  <si>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</si>
  <si>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</si>
  <si>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</si>
  <si>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</si>
  <si>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</si>
  <si>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</si>
  <si>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</si>
  <si>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</si>
  <si>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</si>
  <si>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</si>
  <si>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</si>
  <si>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</si>
  <si>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</si>
  <si>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</si>
  <si>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</si>
  <si>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</si>
  <si>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</si>
  <si>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</si>
  <si>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</si>
  <si>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</si>
  <si>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</si>
  <si>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</si>
  <si>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</si>
  <si>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</si>
  <si>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</si>
  <si>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</si>
  <si>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</si>
  <si>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</si>
  <si>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</si>
  <si>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</si>
  <si>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</si>
  <si>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</si>
  <si>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</si>
  <si>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</si>
  <si>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</si>
  <si>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</si>
  <si>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</si>
  <si>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</si>
  <si>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</si>
  <si>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</si>
  <si>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</si>
  <si>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</si>
  <si>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</si>
  <si>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</si>
  <si>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</si>
  <si>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</si>
  <si>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>72.19 Дослідження й експерементальні розробки у сфері інших природничних і технічних наук</t>
  </si>
  <si>
    <t>80.30 Стажування лікарів інтернів</t>
  </si>
  <si>
    <t>86.22 Спеціалізована медична практика</t>
  </si>
  <si>
    <t xml:space="preserve">86.90 Інша діяльність у сфері охорони здоровя </t>
  </si>
  <si>
    <t>V</t>
  </si>
  <si>
    <t>86.22</t>
  </si>
  <si>
    <t>КОМУНАЛЬНЕ НЕКОМЕРЦІНЕ ПІДПРИЄМСТВО "ОБЛАСНИЙ ЦЕНТР ОНКОЛОГІЇ"</t>
  </si>
  <si>
    <t>Комунальне підприємство</t>
  </si>
  <si>
    <t>Загальна медична практика</t>
  </si>
  <si>
    <t xml:space="preserve">Охорона здоров"я </t>
  </si>
  <si>
    <t>Віктор Лихман</t>
  </si>
  <si>
    <r>
      <t>Керівник</t>
    </r>
    <r>
      <rPr>
        <sz val="14"/>
        <rFont val="Times New Roman"/>
        <family val="1"/>
        <charset val="204"/>
      </rPr>
      <t xml:space="preserve">  генеральний директор</t>
    </r>
  </si>
  <si>
    <r>
      <t xml:space="preserve">Керівник </t>
    </r>
    <r>
      <rPr>
        <sz val="14"/>
        <rFont val="Times New Roman"/>
        <family val="1"/>
        <charset val="204"/>
      </rPr>
      <t>Генеральний директор</t>
    </r>
  </si>
  <si>
    <r>
      <t xml:space="preserve">Керівник </t>
    </r>
    <r>
      <rPr>
        <sz val="14"/>
        <rFont val="Times New Roman"/>
        <family val="1"/>
        <charset val="204"/>
      </rPr>
      <t>__генеральний директор                                                                                       Віктор Лихман</t>
    </r>
  </si>
  <si>
    <r>
      <t xml:space="preserve">Керівник </t>
    </r>
    <r>
      <rPr>
        <sz val="14"/>
        <rFont val="Times New Roman"/>
        <family val="1"/>
        <charset val="204"/>
      </rPr>
      <t>_генеральний директор___</t>
    </r>
  </si>
  <si>
    <t>61070, м. Харків, вул. Лісопарківська, 4</t>
  </si>
  <si>
    <t>(057) 341-71-40, (050)4014741</t>
  </si>
  <si>
    <t>ЛИХМАН Віктор</t>
  </si>
  <si>
    <t>розшифрування в пояснювальній записці</t>
  </si>
  <si>
    <r>
      <t>Керівник</t>
    </r>
    <r>
      <rPr>
        <sz val="14"/>
        <rFont val="Times New Roman"/>
        <family val="1"/>
        <charset val="204"/>
      </rPr>
      <t xml:space="preserve">   _генеральний директор_________________</t>
    </r>
  </si>
  <si>
    <r>
      <t xml:space="preserve">Керівник </t>
    </r>
    <r>
      <rPr>
        <sz val="14"/>
        <rFont val="Times New Roman"/>
        <family val="1"/>
        <charset val="204"/>
      </rPr>
      <t>_генеральний директор______________________</t>
    </r>
  </si>
  <si>
    <t>інші (штраф згідно перевірки лікарняних листів Пенсійним фондом за період 2021-2025 роки, пені, неустойки) (розшифрувати)</t>
  </si>
  <si>
    <r>
      <t xml:space="preserve">Керівник </t>
    </r>
    <r>
      <rPr>
        <b/>
        <u/>
        <sz val="14"/>
        <rFont val="Times New Roman"/>
        <family val="1"/>
        <charset val="204"/>
      </rPr>
      <t>_генеальний директор</t>
    </r>
  </si>
  <si>
    <t>за  2025 рік</t>
  </si>
  <si>
    <t>до звіту про виконання фінансового плану за 2025 рік (квартал, рік)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</si>
  <si>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</si>
  <si>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</si>
  <si>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</si>
  <si>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</si>
  <si>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</si>
  <si>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</si>
  <si>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</si>
  <si>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95-3906 Головка Full HD камери 3CMOS з зумом</t>
  </si>
  <si>
    <t>Ноутбук  НР 250 G9  i3 1215U 15.6" FHD - 2 шт</t>
  </si>
  <si>
    <t>Тринокулярний мікроскоп з можливістю встановлення камери HWF 10*/20 мм - Оптика на нескінечність</t>
  </si>
  <si>
    <t>95-3905 Головка 4К UHD камери з зумом</t>
  </si>
  <si>
    <t>Візок патологоанатомічний зі зйомними ношами</t>
  </si>
  <si>
    <t xml:space="preserve">Кондиціонер </t>
  </si>
  <si>
    <t>Одноканальний електролігуючий генератор Велейлаб LS10,LS для герметизації судин</t>
  </si>
  <si>
    <t>Сковорода електрична СЕ-40.2</t>
  </si>
  <si>
    <t>Шафа холодильна COOLEQ GN1410TN</t>
  </si>
  <si>
    <t>ЛігаШур для електролігування і розділення тканин LS 10</t>
  </si>
  <si>
    <t>Тринокулярний флуоресцентній лабораторний мікроскоп  з цифровою камерою  та набором фільтрів для FISH досліджень</t>
  </si>
  <si>
    <t xml:space="preserve">Пристрій для проведення денатурації і гібридизації </t>
  </si>
  <si>
    <t>Механічний мікротом Leica BIOCUT з водяною банею та столиком для сушки скелець</t>
  </si>
  <si>
    <t>Блок дверний</t>
  </si>
  <si>
    <t>Балон з елегазом 20 кг</t>
  </si>
  <si>
    <t>Батарейний кабінет в комлекті з АКБ(12В100Аг.40 шт)</t>
  </si>
  <si>
    <t>Джерело безперебійного живлення подвійного перетворення 60 кВА380В модульне RM060/10XINVTPPoverSystem</t>
  </si>
  <si>
    <t>Кондиціонер AirMasterEvoCH24 (2 шт)</t>
  </si>
  <si>
    <t xml:space="preserve">Ноутбук  </t>
  </si>
  <si>
    <t>Аптечка Poputhik 02-022-П</t>
  </si>
  <si>
    <t>БФП  Canon i-SENSYS MF3010 + 2 картриджа 725 - 3 шт</t>
  </si>
  <si>
    <t>Вогнегасник ВП-5 - 12 шт</t>
  </si>
  <si>
    <t>Водонагрівач Atlantic Ego Steatite 100 VM 100 D400-1-BC 1200W</t>
  </si>
  <si>
    <t>ДБЖ Salicru SPS 900 ONE (662AF000003)</t>
  </si>
  <si>
    <t>Диван тканевий 2000*1200,</t>
  </si>
  <si>
    <t>Комплект Vinga  KBS-270 чорний,</t>
  </si>
  <si>
    <t>Монітор 23,8”  Philips 243V7QDSB -  3 шт</t>
  </si>
  <si>
    <t>Полка настінна ДСП 1100*700</t>
  </si>
  <si>
    <t>Системний блок і3 10100/H510/16Gb/SSD M.2 240Gb/1Tb/БЖ 450Вт - 3 шт</t>
  </si>
  <si>
    <t>Стелаж алюм.1800*900*400 2 шт</t>
  </si>
  <si>
    <t>Стіл письмовий ДВП 1000*900 - 2 шт</t>
  </si>
  <si>
    <t>Стілець комп`ютерний - 2 шт</t>
  </si>
  <si>
    <t>Теплова завіса Crown 2 кВт</t>
  </si>
  <si>
    <t>Тумба-полка ДСП 1200*700</t>
  </si>
  <si>
    <t>Шафа для верхнього одягу ДСП 850*1800 - 3 шт</t>
  </si>
  <si>
    <t>Шафа для документів ДВП 700*1700 - 2 шт</t>
  </si>
  <si>
    <t>Шафа для документів ДСП 600*1700</t>
  </si>
  <si>
    <t>Дзеркало настінне Арт-Сервіс ЭЗ-00802</t>
  </si>
  <si>
    <t>Диспенсер накладок</t>
  </si>
  <si>
    <t>Вішалка Otis Чорний</t>
  </si>
  <si>
    <t>Вогнегасник ВП-2 - 9 шт</t>
  </si>
  <si>
    <t>Водонагрівач Atlantic Steatite Ego VM 050 D400S-1-BC 1200W</t>
  </si>
  <si>
    <t>Компресор Senco PC1010(MINI)</t>
  </si>
  <si>
    <t>Кондиціонер Aerostar BASIC AER-12-ON/OF-iu</t>
  </si>
  <si>
    <t>Крісло Тіто CH TILT- 5 шт</t>
  </si>
  <si>
    <t>Лавочка - банкетка 1800*300*780- 10 шт,</t>
  </si>
  <si>
    <t>Матрац з чотирма секціями 1,9*0,83*0,</t>
  </si>
  <si>
    <t>Матрац з чотирма секціями 1,98*0,86*0,- 3 шт</t>
  </si>
  <si>
    <t>Матрац з чотирма секціями 2,0*0,77*0</t>
  </si>
  <si>
    <t>Набір для накачування коліс Einhell</t>
  </si>
  <si>
    <t>Поличка для столу 1100*1100*270</t>
  </si>
  <si>
    <t>Простирадло відбілене VVTEXTILE Розмір: 150*220 см Матеріал-бязь Склад: 100% бавовна Щільність 142 г/м2 -300 шт</t>
  </si>
  <si>
    <t>Стелаж REG 79/220 Офіс Лайн</t>
  </si>
  <si>
    <t>Стелаж для архіву медичної документації 15 шт</t>
  </si>
  <si>
    <t>Стіл письмовий 750*1100*600</t>
  </si>
  <si>
    <t>Стіл письмовий BIU3S сосна антична -7 шт</t>
  </si>
  <si>
    <t>Стілець із чорний Кожзам чорний -12 шт</t>
  </si>
  <si>
    <t>Стілець Новий стиль ISO-17 Black V-14</t>
  </si>
  <si>
    <t>Стілець офісний 830*470*450 2 шт</t>
  </si>
  <si>
    <t>Тумба з 4-ма шухлядами</t>
  </si>
  <si>
    <t>Тумба зі стільницею 1,4*0,6*0,85,</t>
  </si>
  <si>
    <t>Холодильник Edler ED-111DFN - 2 шт</t>
  </si>
  <si>
    <t>Холодильник VRH-S85M48-W Grunhelm,</t>
  </si>
  <si>
    <t>Шафа гардеробна БЮ 409 Дуб Сонома - 2 шт</t>
  </si>
  <si>
    <t>Шафа для одягу 0,8*0,6*2,0 2 шт</t>
  </si>
  <si>
    <t>Шафа для паперів 0,8*0,4*2,0</t>
  </si>
  <si>
    <t>Шафа з вікритими полками 0,9*0,4*2,0</t>
  </si>
  <si>
    <t>Шафа-пенал 1950*400*400,</t>
  </si>
  <si>
    <t>Троакар 15 мм</t>
  </si>
  <si>
    <t>Троакар з лезом 12 мм</t>
  </si>
  <si>
    <t>Троакар 10 мм</t>
  </si>
  <si>
    <t>Троакар з лезом 5 мм</t>
  </si>
  <si>
    <t>Ваги Grunhelm GSC-052,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</si>
  <si>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</si>
  <si>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</si>
  <si>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Кап ремонт приміщень перш поверху №24,25,27,29,30,34 під встановлення мед облад (прис лінійний) у Громадському будинку Гол корпус літ А-2,роташований за адресою м. Харків вул Лісопарківська 4</t>
  </si>
  <si>
    <t>Капітальний ремонт приміщень першого поверху №№ 11В, 52, 51  під встановлення медичного обладнання (апарат брахітерапевтичний) у Громадському будинку «Радіологічний корпус» літ. «Р-1», який  розташований за адресою: м. Харків, вул. Лісопарківська, 4 (коригування).</t>
  </si>
  <si>
    <t>Відсоток</t>
  </si>
  <si>
    <t>Додаток 2</t>
  </si>
  <si>
    <t>-</t>
  </si>
  <si>
    <t>інші податки та збори (військовий збір - 9374 тис.грн, реєстрація ДІВ - 2 тис.грн, екологічний податок - 3 тис.грн, ліцезія - 2 тис.грн)</t>
  </si>
  <si>
    <t xml:space="preserve">Інші надходження (лікарняні від ПФУ- 2444 тис.грн, відсотки банку - 1565 тис.грн) </t>
  </si>
  <si>
    <t>інші платежі (військовий збір - 9374 тис.грн, реєстрація ДІВ - 2 тис.грн, екологічний податок  - 3 тис.грн, ліцензія - 2  тис.грн)</t>
  </si>
  <si>
    <t>Інші витрачання (лікарняні - 2160 тис.грн, профвнески - 836 тис.грн, виконавчі листи - 228 тис.грн, пільгова пенсія -504 тис.грн, послуги банка - 10 тис.грн, перерех.підзвітним особам - 7 тис.грн; штрафна санкція по перевірці ПФУ - 14 тис.грн)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</si>
</sst>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  <numFmt numFmtId="181" formatCode="_(* #,##0_);_(* \(#,##0\);_(* \-_);_(@_)"/>
  </numFmts>
  <fonts count="7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66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2" fillId="2" borderId="0" applyNumberFormat="0" applyBorder="0" applyAlignment="0" applyProtection="0"/>
    <xf numFmtId="0" fontId="2" fillId="2" borderId="0" applyNumberFormat="0" applyBorder="0" applyAlignment="0" applyProtection="0"/>
    <xf numFmtId="0" fontId="32" fillId="3" borderId="0" applyNumberFormat="0" applyBorder="0" applyAlignment="0" applyProtection="0"/>
    <xf numFmtId="0" fontId="2" fillId="3" borderId="0" applyNumberFormat="0" applyBorder="0" applyAlignment="0" applyProtection="0"/>
    <xf numFmtId="0" fontId="32" fillId="4" borderId="0" applyNumberFormat="0" applyBorder="0" applyAlignment="0" applyProtection="0"/>
    <xf numFmtId="0" fontId="2" fillId="4" borderId="0" applyNumberFormat="0" applyBorder="0" applyAlignment="0" applyProtection="0"/>
    <xf numFmtId="0" fontId="32" fillId="5" borderId="0" applyNumberFormat="0" applyBorder="0" applyAlignment="0" applyProtection="0"/>
    <xf numFmtId="0" fontId="2" fillId="5" borderId="0" applyNumberFormat="0" applyBorder="0" applyAlignment="0" applyProtection="0"/>
    <xf numFmtId="0" fontId="32" fillId="6" borderId="0" applyNumberFormat="0" applyBorder="0" applyAlignment="0" applyProtection="0"/>
    <xf numFmtId="0" fontId="2" fillId="6" borderId="0" applyNumberFormat="0" applyBorder="0" applyAlignment="0" applyProtection="0"/>
    <xf numFmtId="0" fontId="3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2" fillId="8" borderId="0" applyNumberFormat="0" applyBorder="0" applyAlignment="0" applyProtection="0"/>
    <xf numFmtId="0" fontId="2" fillId="8" borderId="0" applyNumberFormat="0" applyBorder="0" applyAlignment="0" applyProtection="0"/>
    <xf numFmtId="0" fontId="32" fillId="9" borderId="0" applyNumberFormat="0" applyBorder="0" applyAlignment="0" applyProtection="0"/>
    <xf numFmtId="0" fontId="2" fillId="9" borderId="0" applyNumberFormat="0" applyBorder="0" applyAlignment="0" applyProtection="0"/>
    <xf numFmtId="0" fontId="32" fillId="10" borderId="0" applyNumberFormat="0" applyBorder="0" applyAlignment="0" applyProtection="0"/>
    <xf numFmtId="0" fontId="2" fillId="10" borderId="0" applyNumberFormat="0" applyBorder="0" applyAlignment="0" applyProtection="0"/>
    <xf numFmtId="0" fontId="32" fillId="5" borderId="0" applyNumberFormat="0" applyBorder="0" applyAlignment="0" applyProtection="0"/>
    <xf numFmtId="0" fontId="2" fillId="5" borderId="0" applyNumberFormat="0" applyBorder="0" applyAlignment="0" applyProtection="0"/>
    <xf numFmtId="0" fontId="32" fillId="8" borderId="0" applyNumberFormat="0" applyBorder="0" applyAlignment="0" applyProtection="0"/>
    <xf numFmtId="0" fontId="2" fillId="8" borderId="0" applyNumberFormat="0" applyBorder="0" applyAlignment="0" applyProtection="0"/>
    <xf numFmtId="0" fontId="32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4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3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65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" fillId="0" borderId="0"/>
    <xf numFmtId="0" fontId="70" fillId="0" borderId="0"/>
    <xf numFmtId="0" fontId="12" fillId="0" borderId="0"/>
    <xf numFmtId="0" fontId="3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4" fontId="68" fillId="0" borderId="0">
      <alignment wrapText="1"/>
    </xf>
    <xf numFmtId="174" fontId="35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4">
    <xf numFmtId="0" fontId="0" fillId="0" borderId="0" xfId="0"/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244" applyFont="1" applyFill="1" applyBorder="1" applyAlignment="1">
      <alignment vertical="center"/>
    </xf>
    <xf numFmtId="0" fontId="6" fillId="0" borderId="3" xfId="244" applyFont="1" applyFill="1" applyBorder="1" applyAlignment="1">
      <alignment horizontal="left" vertical="center" wrapText="1"/>
    </xf>
    <xf numFmtId="0" fontId="5" fillId="0" borderId="0" xfId="244" applyFont="1" applyFill="1" applyBorder="1" applyAlignment="1">
      <alignment vertical="center"/>
    </xf>
    <xf numFmtId="0" fontId="6" fillId="0" borderId="0" xfId="244" applyFont="1" applyFill="1" applyBorder="1" applyAlignment="1">
      <alignment horizontal="center" vertical="center"/>
    </xf>
    <xf numFmtId="0" fontId="5" fillId="0" borderId="0" xfId="244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3" xfId="244" applyFont="1" applyFill="1" applyBorder="1" applyAlignment="1">
      <alignment horizontal="center" vertical="center"/>
    </xf>
    <xf numFmtId="0" fontId="6" fillId="0" borderId="0" xfId="244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quotePrefix="1" applyFont="1" applyFill="1" applyBorder="1" applyAlignment="1">
      <alignment horizontal="center"/>
    </xf>
    <xf numFmtId="0" fontId="6" fillId="0" borderId="0" xfId="244" applyFont="1" applyFill="1" applyBorder="1" applyAlignment="1">
      <alignment horizontal="left" vertical="center" wrapText="1"/>
    </xf>
    <xf numFmtId="0" fontId="5" fillId="0" borderId="3" xfId="244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3" fontId="6" fillId="0" borderId="0" xfId="0" quotePrefix="1" applyNumberFormat="1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73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6" fillId="27" borderId="3" xfId="0" applyNumberFormat="1" applyFont="1" applyFill="1" applyBorder="1" applyAlignment="1">
      <alignment horizontal="center" vertical="center" wrapText="1"/>
    </xf>
    <xf numFmtId="164" fontId="5" fillId="27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72" fontId="6" fillId="0" borderId="3" xfId="205" applyNumberFormat="1" applyFont="1" applyFill="1" applyBorder="1" applyAlignment="1">
      <alignment horizontal="right" vertical="center" wrapText="1"/>
    </xf>
    <xf numFmtId="164" fontId="6" fillId="29" borderId="3" xfId="0" applyNumberFormat="1" applyFont="1" applyFill="1" applyBorder="1" applyAlignment="1">
      <alignment horizontal="center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73" fontId="8" fillId="0" borderId="0" xfId="0" applyNumberFormat="1" applyFont="1" applyFill="1" applyBorder="1" applyAlignment="1">
      <alignment horizontal="center" vertical="center" wrapText="1"/>
    </xf>
    <xf numFmtId="164" fontId="6" fillId="0" borderId="3" xfId="244" applyNumberFormat="1" applyFont="1" applyFill="1" applyBorder="1" applyAlignment="1">
      <alignment horizontal="center" vertical="center" wrapText="1"/>
    </xf>
    <xf numFmtId="0" fontId="6" fillId="0" borderId="3" xfId="244" applyFont="1" applyFill="1" applyBorder="1" applyAlignment="1">
      <alignment horizontal="right" vertical="center" wrapText="1"/>
    </xf>
    <xf numFmtId="164" fontId="5" fillId="27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3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164" fontId="5" fillId="0" borderId="3" xfId="244" applyNumberFormat="1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right" vertical="center" wrapText="1"/>
    </xf>
    <xf numFmtId="0" fontId="5" fillId="0" borderId="3" xfId="244" applyFont="1" applyFill="1" applyBorder="1" applyAlignment="1">
      <alignment horizontal="center" vertical="center" wrapText="1"/>
    </xf>
    <xf numFmtId="0" fontId="5" fillId="27" borderId="3" xfId="244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6" fillId="0" borderId="3" xfId="0" quotePrefix="1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173" fontId="8" fillId="0" borderId="0" xfId="0" applyNumberFormat="1" applyFont="1" applyFill="1" applyBorder="1" applyAlignment="1">
      <alignment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180" applyFont="1" applyFill="1" applyBorder="1" applyAlignment="1">
      <alignment horizontal="left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>
      <alignment horizontal="left" vertical="center" wrapText="1"/>
    </xf>
    <xf numFmtId="0" fontId="6" fillId="0" borderId="21" xfId="244" applyFont="1" applyFill="1" applyBorder="1" applyAlignment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>
      <alignment horizontal="left" vertical="center"/>
    </xf>
    <xf numFmtId="0" fontId="5" fillId="0" borderId="24" xfId="0" quotePrefix="1" applyFont="1" applyFill="1" applyBorder="1" applyAlignment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quotePrefix="1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8" xfId="0" quotePrefix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30" borderId="21" xfId="0" applyFont="1" applyFill="1" applyBorder="1" applyAlignment="1">
      <alignment horizontal="left" vertical="center" wrapText="1"/>
    </xf>
    <xf numFmtId="49" fontId="8" fillId="30" borderId="3" xfId="0" applyNumberFormat="1" applyFont="1" applyFill="1" applyBorder="1" applyAlignment="1">
      <alignment horizontal="center" vertical="center"/>
    </xf>
    <xf numFmtId="0" fontId="9" fillId="3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6" fillId="30" borderId="13" xfId="0" applyFont="1" applyFill="1" applyBorder="1" applyAlignment="1">
      <alignment vertical="center" wrapText="1"/>
    </xf>
    <xf numFmtId="0" fontId="6" fillId="30" borderId="3" xfId="0" applyFont="1" applyFill="1" applyBorder="1" applyAlignment="1">
      <alignment vertical="center" wrapText="1"/>
    </xf>
    <xf numFmtId="0" fontId="6" fillId="30" borderId="3" xfId="0" applyFont="1" applyFill="1" applyBorder="1" applyAlignment="1">
      <alignment vertical="center"/>
    </xf>
    <xf numFmtId="0" fontId="6" fillId="30" borderId="3" xfId="0" applyFont="1" applyFill="1" applyBorder="1" applyAlignment="1">
      <alignment horizontal="left" vertical="center"/>
    </xf>
    <xf numFmtId="0" fontId="6" fillId="30" borderId="3" xfId="0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left" vertical="center" wrapText="1"/>
    </xf>
    <xf numFmtId="0" fontId="71" fillId="0" borderId="0" xfId="0" applyFont="1"/>
    <xf numFmtId="164" fontId="6" fillId="0" borderId="3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64" fontId="5" fillId="27" borderId="26" xfId="0" applyNumberFormat="1" applyFont="1" applyFill="1" applyBorder="1" applyAlignment="1">
      <alignment horizontal="right" vertical="center" wrapText="1"/>
    </xf>
    <xf numFmtId="164" fontId="6" fillId="27" borderId="20" xfId="0" applyNumberFormat="1" applyFont="1" applyFill="1" applyBorder="1" applyAlignment="1">
      <alignment horizontal="right" vertical="center" wrapText="1"/>
    </xf>
    <xf numFmtId="164" fontId="6" fillId="27" borderId="15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64" fontId="6" fillId="27" borderId="27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179" fontId="5" fillId="27" borderId="28" xfId="0" applyNumberFormat="1" applyFont="1" applyFill="1" applyBorder="1" applyAlignment="1">
      <alignment horizontal="right" vertical="center" wrapText="1"/>
    </xf>
    <xf numFmtId="179" fontId="6" fillId="27" borderId="30" xfId="0" applyNumberFormat="1" applyFont="1" applyFill="1" applyBorder="1" applyAlignment="1">
      <alignment horizontal="right" vertical="center" wrapText="1"/>
    </xf>
    <xf numFmtId="179" fontId="6" fillId="27" borderId="31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6" fillId="27" borderId="32" xfId="0" applyNumberFormat="1" applyFont="1" applyFill="1" applyBorder="1" applyAlignment="1">
      <alignment horizontal="right" vertical="center" wrapText="1"/>
    </xf>
    <xf numFmtId="179" fontId="5" fillId="27" borderId="33" xfId="0" applyNumberFormat="1" applyFont="1" applyFill="1" applyBorder="1" applyAlignment="1">
      <alignment horizontal="right" vertical="center" wrapText="1"/>
    </xf>
    <xf numFmtId="173" fontId="6" fillId="0" borderId="2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3" fontId="5" fillId="0" borderId="18" xfId="0" applyNumberFormat="1" applyFont="1" applyFill="1" applyBorder="1" applyAlignment="1">
      <alignment horizontal="center" vertical="center" wrapText="1"/>
    </xf>
    <xf numFmtId="164" fontId="5" fillId="27" borderId="18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left" vertical="center"/>
    </xf>
    <xf numFmtId="0" fontId="5" fillId="0" borderId="35" xfId="236" applyNumberFormat="1" applyFont="1" applyFill="1" applyBorder="1" applyAlignment="1">
      <alignment horizontal="center" vertical="center" wrapText="1"/>
    </xf>
    <xf numFmtId="0" fontId="5" fillId="0" borderId="36" xfId="236" applyNumberFormat="1" applyFont="1" applyFill="1" applyBorder="1" applyAlignment="1">
      <alignment horizontal="center" vertical="center" wrapText="1"/>
    </xf>
    <xf numFmtId="0" fontId="5" fillId="0" borderId="37" xfId="236" applyNumberFormat="1" applyFont="1" applyFill="1" applyBorder="1" applyAlignment="1">
      <alignment horizontal="left" vertical="center" wrapText="1"/>
    </xf>
    <xf numFmtId="0" fontId="5" fillId="0" borderId="38" xfId="236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164" fontId="6" fillId="27" borderId="3" xfId="0" applyNumberFormat="1" applyFont="1" applyFill="1" applyBorder="1" applyAlignment="1">
      <alignment horizontal="right" vertical="center" wrapText="1"/>
    </xf>
    <xf numFmtId="179" fontId="6" fillId="27" borderId="12" xfId="0" applyNumberFormat="1" applyFont="1" applyFill="1" applyBorder="1" applyAlignment="1">
      <alignment horizontal="right" vertical="center" wrapText="1"/>
    </xf>
    <xf numFmtId="0" fontId="6" fillId="0" borderId="22" xfId="180" applyFont="1" applyFill="1" applyBorder="1" applyAlignment="1">
      <alignment horizontal="left" vertical="center" wrapText="1"/>
      <protection locked="0"/>
    </xf>
    <xf numFmtId="180" fontId="6" fillId="22" borderId="15" xfId="0" applyNumberFormat="1" applyFont="1" applyFill="1" applyBorder="1" applyAlignment="1">
      <alignment horizontal="center" vertical="center" wrapText="1"/>
    </xf>
    <xf numFmtId="180" fontId="6" fillId="22" borderId="31" xfId="0" applyNumberFormat="1" applyFont="1" applyFill="1" applyBorder="1" applyAlignment="1">
      <alignment horizontal="center" vertical="center" wrapText="1"/>
    </xf>
    <xf numFmtId="180" fontId="6" fillId="22" borderId="3" xfId="0" applyNumberFormat="1" applyFont="1" applyFill="1" applyBorder="1" applyAlignment="1">
      <alignment horizontal="center" vertical="center" wrapText="1"/>
    </xf>
    <xf numFmtId="180" fontId="6" fillId="22" borderId="12" xfId="0" applyNumberFormat="1" applyFont="1" applyFill="1" applyBorder="1" applyAlignment="1">
      <alignment horizontal="center" vertical="center" wrapText="1"/>
    </xf>
    <xf numFmtId="180" fontId="6" fillId="22" borderId="40" xfId="0" applyNumberFormat="1" applyFont="1" applyFill="1" applyBorder="1" applyAlignment="1">
      <alignment horizontal="center" vertical="center" wrapText="1"/>
    </xf>
    <xf numFmtId="180" fontId="6" fillId="22" borderId="18" xfId="0" applyNumberFormat="1" applyFont="1" applyFill="1" applyBorder="1" applyAlignment="1">
      <alignment horizontal="center" vertical="center" wrapText="1"/>
    </xf>
    <xf numFmtId="180" fontId="6" fillId="22" borderId="41" xfId="0" applyNumberFormat="1" applyFont="1" applyFill="1" applyBorder="1" applyAlignment="1">
      <alignment horizontal="center" vertical="center" wrapText="1"/>
    </xf>
    <xf numFmtId="180" fontId="6" fillId="27" borderId="3" xfId="0" applyNumberFormat="1" applyFont="1" applyFill="1" applyBorder="1" applyAlignment="1">
      <alignment horizontal="right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6" fillId="27" borderId="18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30" borderId="15" xfId="0" applyFont="1" applyFill="1" applyBorder="1" applyAlignment="1">
      <alignment horizontal="center" vertical="center"/>
    </xf>
    <xf numFmtId="0" fontId="6" fillId="30" borderId="14" xfId="0" applyFont="1" applyFill="1" applyBorder="1" applyAlignment="1">
      <alignment horizontal="center" vertical="center"/>
    </xf>
    <xf numFmtId="0" fontId="6" fillId="27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244" applyFont="1" applyFill="1" applyBorder="1" applyAlignment="1">
      <alignment horizontal="center" vertical="center"/>
    </xf>
    <xf numFmtId="0" fontId="6" fillId="0" borderId="3" xfId="244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4" fontId="6" fillId="30" borderId="3" xfId="0" applyNumberFormat="1" applyFont="1" applyFill="1" applyBorder="1" applyAlignment="1">
      <alignment horizontal="center" vertical="center"/>
    </xf>
    <xf numFmtId="172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173" fontId="6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 shrinkToFit="1"/>
    </xf>
    <xf numFmtId="0" fontId="6" fillId="30" borderId="3" xfId="0" applyFont="1" applyFill="1" applyBorder="1" applyAlignment="1">
      <alignment horizontal="right" vertical="center" wrapText="1"/>
    </xf>
    <xf numFmtId="164" fontId="74" fillId="0" borderId="3" xfId="0" applyNumberFormat="1" applyFont="1" applyBorder="1" applyAlignment="1">
      <alignment horizontal="right" vertical="center" wrapText="1"/>
    </xf>
    <xf numFmtId="0" fontId="7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34" xfId="0" applyFont="1" applyBorder="1" applyAlignment="1">
      <alignment vertical="center" wrapText="1" shrinkToFit="1"/>
    </xf>
    <xf numFmtId="0" fontId="6" fillId="0" borderId="34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75" fillId="0" borderId="20" xfId="0" applyNumberFormat="1" applyFont="1" applyBorder="1" applyAlignment="1">
      <alignment horizontal="center" vertical="center" wrapText="1"/>
    </xf>
    <xf numFmtId="164" fontId="76" fillId="27" borderId="15" xfId="0" applyNumberFormat="1" applyFont="1" applyFill="1" applyBorder="1" applyAlignment="1">
      <alignment horizontal="center" vertical="center" wrapText="1"/>
    </xf>
    <xf numFmtId="164" fontId="75" fillId="0" borderId="15" xfId="0" applyNumberFormat="1" applyFont="1" applyBorder="1" applyAlignment="1">
      <alignment horizontal="center" vertical="center" wrapText="1"/>
    </xf>
    <xf numFmtId="164" fontId="75" fillId="0" borderId="15" xfId="0" applyNumberFormat="1" applyFont="1" applyFill="1" applyBorder="1" applyAlignment="1">
      <alignment horizontal="center" vertical="center" wrapText="1"/>
    </xf>
    <xf numFmtId="164" fontId="76" fillId="0" borderId="15" xfId="0" applyNumberFormat="1" applyFont="1" applyBorder="1" applyAlignment="1">
      <alignment horizontal="center" vertical="center" wrapText="1"/>
    </xf>
    <xf numFmtId="164" fontId="75" fillId="30" borderId="15" xfId="0" applyNumberFormat="1" applyFont="1" applyFill="1" applyBorder="1" applyAlignment="1">
      <alignment horizontal="center" vertical="center" wrapText="1"/>
    </xf>
    <xf numFmtId="164" fontId="76" fillId="0" borderId="18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75" fillId="0" borderId="3" xfId="0" applyNumberFormat="1" applyFont="1" applyBorder="1" applyAlignment="1">
      <alignment horizontal="right" vertical="center" wrapText="1"/>
    </xf>
    <xf numFmtId="164" fontId="75" fillId="0" borderId="3" xfId="0" applyNumberFormat="1" applyFont="1" applyFill="1" applyBorder="1" applyAlignment="1">
      <alignment horizontal="right" vertical="center" wrapText="1"/>
    </xf>
    <xf numFmtId="164" fontId="76" fillId="27" borderId="3" xfId="0" applyNumberFormat="1" applyFont="1" applyFill="1" applyBorder="1" applyAlignment="1">
      <alignment horizontal="right" vertical="center" wrapText="1"/>
    </xf>
    <xf numFmtId="164" fontId="75" fillId="27" borderId="3" xfId="0" applyNumberFormat="1" applyFont="1" applyFill="1" applyBorder="1" applyAlignment="1">
      <alignment horizontal="right" vertical="center" wrapText="1"/>
    </xf>
    <xf numFmtId="179" fontId="77" fillId="30" borderId="15" xfId="0" applyNumberFormat="1" applyFont="1" applyFill="1" applyBorder="1" applyAlignment="1">
      <alignment horizontal="right" vertical="center" wrapText="1"/>
    </xf>
    <xf numFmtId="164" fontId="76" fillId="27" borderId="20" xfId="0" applyNumberFormat="1" applyFont="1" applyFill="1" applyBorder="1" applyAlignment="1">
      <alignment horizontal="right" vertical="center" wrapText="1"/>
    </xf>
    <xf numFmtId="164" fontId="75" fillId="27" borderId="18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181" fontId="6" fillId="30" borderId="54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81" fontId="6" fillId="0" borderId="54" xfId="0" applyNumberFormat="1" applyFont="1" applyBorder="1" applyAlignment="1">
      <alignment horizontal="center" vertical="center" wrapText="1"/>
    </xf>
    <xf numFmtId="164" fontId="6" fillId="30" borderId="3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3" xfId="244" applyFont="1" applyFill="1" applyBorder="1" applyAlignment="1">
      <alignment horizontal="center" vertical="center"/>
    </xf>
    <xf numFmtId="0" fontId="6" fillId="0" borderId="3" xfId="244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0" fontId="5" fillId="0" borderId="0" xfId="244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64" fontId="75" fillId="0" borderId="3" xfId="0" applyNumberFormat="1" applyFont="1" applyBorder="1" applyAlignment="1">
      <alignment horizontal="center" vertical="center" wrapText="1"/>
    </xf>
    <xf numFmtId="164" fontId="76" fillId="0" borderId="3" xfId="0" applyNumberFormat="1" applyFont="1" applyBorder="1" applyAlignment="1">
      <alignment horizontal="center" vertical="center" wrapText="1"/>
    </xf>
    <xf numFmtId="164" fontId="75" fillId="0" borderId="3" xfId="0" applyNumberFormat="1" applyFont="1" applyFill="1" applyBorder="1" applyAlignment="1">
      <alignment horizontal="center" vertical="center" wrapText="1"/>
    </xf>
    <xf numFmtId="181" fontId="75" fillId="30" borderId="54" xfId="0" applyNumberFormat="1" applyFont="1" applyFill="1" applyBorder="1" applyAlignment="1">
      <alignment horizontal="center" vertical="center" wrapText="1"/>
    </xf>
    <xf numFmtId="0" fontId="78" fillId="0" borderId="0" xfId="0" quotePrefix="1" applyFont="1" applyFill="1" applyBorder="1" applyAlignment="1">
      <alignment horizontal="center"/>
    </xf>
    <xf numFmtId="0" fontId="73" fillId="0" borderId="0" xfId="0" applyFont="1" applyFill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 shrinkToFit="1"/>
    </xf>
    <xf numFmtId="181" fontId="6" fillId="0" borderId="3" xfId="0" applyNumberFormat="1" applyFont="1" applyFill="1" applyBorder="1" applyAlignment="1">
      <alignment horizontal="center" vertical="center" wrapText="1"/>
    </xf>
    <xf numFmtId="181" fontId="6" fillId="0" borderId="54" xfId="0" applyNumberFormat="1" applyFont="1" applyFill="1" applyBorder="1" applyAlignment="1">
      <alignment horizontal="left" vertical="center" wrapText="1"/>
    </xf>
    <xf numFmtId="181" fontId="6" fillId="0" borderId="54" xfId="0" applyNumberFormat="1" applyFont="1" applyFill="1" applyBorder="1" applyAlignment="1">
      <alignment horizontal="center" vertical="center" wrapText="1"/>
    </xf>
    <xf numFmtId="181" fontId="5" fillId="0" borderId="54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Border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3" xfId="0" quotePrefix="1" applyFont="1" applyFill="1" applyBorder="1" applyAlignment="1">
      <alignment horizontal="center"/>
    </xf>
    <xf numFmtId="0" fontId="14" fillId="0" borderId="0" xfId="244" applyFont="1" applyFill="1"/>
    <xf numFmtId="173" fontId="6" fillId="0" borderId="0" xfId="0" quotePrefix="1" applyNumberFormat="1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77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4" xfId="0" quotePrefix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244" applyFont="1" applyFill="1" applyBorder="1" applyAlignment="1">
      <alignment horizontal="left" vertical="center" wrapText="1"/>
    </xf>
    <xf numFmtId="172" fontId="6" fillId="0" borderId="3" xfId="205" applyNumberFormat="1" applyFont="1" applyFill="1" applyBorder="1" applyAlignment="1">
      <alignment horizontal="righ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72" fontId="5" fillId="0" borderId="14" xfId="205" applyNumberFormat="1" applyFont="1" applyFill="1" applyBorder="1" applyAlignment="1">
      <alignment horizontal="right" vertical="center" wrapText="1"/>
    </xf>
    <xf numFmtId="172" fontId="5" fillId="0" borderId="15" xfId="205" applyNumberFormat="1" applyFont="1" applyFill="1" applyBorder="1" applyAlignment="1">
      <alignment horizontal="right" vertical="center" wrapText="1"/>
    </xf>
    <xf numFmtId="172" fontId="6" fillId="0" borderId="17" xfId="205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6" fillId="0" borderId="3" xfId="0" applyFont="1" applyBorder="1"/>
    <xf numFmtId="0" fontId="6" fillId="0" borderId="3" xfId="0" applyFont="1" applyFill="1" applyBorder="1" applyAlignment="1">
      <alignment horizontal="left" vertical="top" wrapText="1"/>
    </xf>
    <xf numFmtId="0" fontId="5" fillId="30" borderId="29" xfId="244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6" xfId="244" applyFont="1" applyFill="1" applyBorder="1" applyAlignment="1">
      <alignment horizontal="left" vertical="center" wrapText="1"/>
    </xf>
    <xf numFmtId="0" fontId="5" fillId="0" borderId="17" xfId="244" applyFont="1" applyFill="1" applyBorder="1" applyAlignment="1">
      <alignment horizontal="left" vertical="center" wrapText="1"/>
    </xf>
    <xf numFmtId="173" fontId="6" fillId="29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81" fontId="75" fillId="0" borderId="54" xfId="0" applyNumberFormat="1" applyFont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3" fontId="6" fillId="30" borderId="29" xfId="0" applyNumberFormat="1" applyFont="1" applyFill="1" applyBorder="1" applyAlignment="1">
      <alignment horizontal="right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0" xfId="244" applyFont="1" applyFill="1" applyBorder="1" applyAlignment="1">
      <alignment horizontal="center" vertical="center"/>
    </xf>
    <xf numFmtId="0" fontId="6" fillId="0" borderId="30" xfId="244" applyFont="1" applyFill="1" applyBorder="1" applyAlignment="1">
      <alignment horizontal="center" vertical="center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5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30" borderId="29" xfId="0" applyFont="1" applyFill="1" applyBorder="1" applyAlignment="1">
      <alignment horizontal="center" vertical="center" wrapText="1"/>
    </xf>
    <xf numFmtId="0" fontId="6" fillId="30" borderId="17" xfId="0" applyFont="1" applyFill="1" applyBorder="1" applyAlignment="1">
      <alignment horizontal="center" vertical="center" wrapText="1"/>
    </xf>
    <xf numFmtId="0" fontId="6" fillId="30" borderId="29" xfId="0" applyFont="1" applyFill="1" applyBorder="1" applyAlignment="1">
      <alignment horizontal="left" vertical="center" wrapText="1"/>
    </xf>
    <xf numFmtId="0" fontId="6" fillId="30" borderId="16" xfId="0" applyFont="1" applyFill="1" applyBorder="1" applyAlignment="1">
      <alignment horizontal="left" vertical="center" wrapText="1"/>
    </xf>
    <xf numFmtId="0" fontId="6" fillId="30" borderId="17" xfId="0" applyFont="1" applyFill="1" applyBorder="1" applyAlignment="1">
      <alignment horizontal="left" vertical="center" wrapText="1"/>
    </xf>
    <xf numFmtId="0" fontId="6" fillId="3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5" xfId="236" applyNumberFormat="1" applyFont="1" applyFill="1" applyBorder="1" applyAlignment="1">
      <alignment horizontal="center" vertical="center" wrapText="1"/>
    </xf>
    <xf numFmtId="0" fontId="5" fillId="0" borderId="34" xfId="236" applyNumberFormat="1" applyFont="1" applyFill="1" applyBorder="1" applyAlignment="1">
      <alignment horizontal="center" vertical="center" wrapText="1"/>
    </xf>
    <xf numFmtId="0" fontId="5" fillId="0" borderId="41" xfId="236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73" fontId="6" fillId="0" borderId="0" xfId="0" applyNumberFormat="1" applyFont="1" applyFill="1" applyBorder="1" applyAlignment="1">
      <alignment horizontal="left" vertical="top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left" vertical="center" wrapText="1"/>
    </xf>
    <xf numFmtId="173" fontId="6" fillId="0" borderId="0" xfId="0" quotePrefix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244" applyFont="1" applyFill="1" applyBorder="1" applyAlignment="1">
      <alignment horizontal="center" vertical="center"/>
    </xf>
    <xf numFmtId="0" fontId="5" fillId="0" borderId="29" xfId="244" applyFont="1" applyFill="1" applyBorder="1" applyAlignment="1">
      <alignment horizontal="left" vertical="center" wrapText="1"/>
    </xf>
    <xf numFmtId="0" fontId="5" fillId="0" borderId="16" xfId="244" applyFont="1" applyFill="1" applyBorder="1" applyAlignment="1">
      <alignment horizontal="left" vertical="center" wrapText="1"/>
    </xf>
    <xf numFmtId="0" fontId="5" fillId="0" borderId="17" xfId="244" applyFont="1" applyFill="1" applyBorder="1" applyAlignment="1">
      <alignment horizontal="left" vertical="center" wrapText="1"/>
    </xf>
    <xf numFmtId="0" fontId="6" fillId="0" borderId="3" xfId="244" applyFont="1" applyFill="1" applyBorder="1" applyAlignment="1">
      <alignment horizontal="center" vertical="center"/>
    </xf>
    <xf numFmtId="0" fontId="6" fillId="0" borderId="3" xfId="24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5" fillId="0" borderId="29" xfId="244" applyFont="1" applyFill="1" applyBorder="1" applyAlignment="1">
      <alignment horizontal="center" vertical="center" wrapText="1"/>
    </xf>
    <xf numFmtId="0" fontId="5" fillId="0" borderId="16" xfId="244" applyFont="1" applyFill="1" applyBorder="1" applyAlignment="1">
      <alignment horizontal="center" vertical="center" wrapText="1"/>
    </xf>
    <xf numFmtId="0" fontId="5" fillId="0" borderId="17" xfId="244" applyFont="1" applyFill="1" applyBorder="1" applyAlignment="1">
      <alignment horizontal="center" vertical="center" wrapText="1"/>
    </xf>
    <xf numFmtId="0" fontId="6" fillId="0" borderId="14" xfId="244" applyFont="1" applyFill="1" applyBorder="1" applyAlignment="1">
      <alignment horizontal="center" vertical="center" wrapText="1"/>
    </xf>
    <xf numFmtId="0" fontId="6" fillId="0" borderId="46" xfId="244" applyFont="1" applyFill="1" applyBorder="1" applyAlignment="1">
      <alignment horizontal="center" vertical="center" wrapText="1"/>
    </xf>
    <xf numFmtId="0" fontId="6" fillId="0" borderId="15" xfId="244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3" fontId="6" fillId="0" borderId="3" xfId="205" applyNumberFormat="1" applyFont="1" applyFill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3" fontId="6" fillId="0" borderId="29" xfId="205" applyNumberFormat="1" applyFont="1" applyFill="1" applyBorder="1" applyAlignment="1">
      <alignment horizontal="right" vertical="center" wrapText="1"/>
    </xf>
    <xf numFmtId="3" fontId="6" fillId="0" borderId="17" xfId="205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3" fontId="6" fillId="30" borderId="3" xfId="205" applyNumberFormat="1" applyFont="1" applyFill="1" applyBorder="1" applyAlignment="1">
      <alignment horizontal="right" vertical="center" wrapText="1"/>
    </xf>
    <xf numFmtId="0" fontId="5" fillId="0" borderId="0" xfId="244" applyFont="1" applyFill="1" applyBorder="1" applyAlignment="1">
      <alignment horizontal="center" vertical="center" wrapText="1"/>
    </xf>
    <xf numFmtId="0" fontId="6" fillId="0" borderId="29" xfId="244" applyFont="1" applyFill="1" applyBorder="1" applyAlignment="1">
      <alignment horizontal="center" vertical="center"/>
    </xf>
    <xf numFmtId="0" fontId="6" fillId="0" borderId="16" xfId="244" applyFont="1" applyFill="1" applyBorder="1" applyAlignment="1">
      <alignment horizontal="center" vertical="center"/>
    </xf>
    <xf numFmtId="0" fontId="6" fillId="0" borderId="17" xfId="244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2" fontId="5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177" fontId="5" fillId="29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29" borderId="29" xfId="0" applyNumberFormat="1" applyFont="1" applyFill="1" applyBorder="1" applyAlignment="1">
      <alignment horizontal="center" vertical="center" wrapText="1"/>
    </xf>
    <xf numFmtId="177" fontId="6" fillId="29" borderId="17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49" fontId="6" fillId="0" borderId="16" xfId="0" applyNumberFormat="1" applyFont="1" applyBorder="1" applyAlignment="1">
      <alignment horizontal="center" vertical="center" wrapText="1" shrinkToFit="1"/>
    </xf>
    <xf numFmtId="49" fontId="6" fillId="0" borderId="17" xfId="0" applyNumberFormat="1" applyFont="1" applyBorder="1" applyAlignment="1">
      <alignment horizontal="center" vertical="center" wrapText="1" shrinkToFi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2" fontId="6" fillId="0" borderId="29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 shrinkToFit="1"/>
    </xf>
  </cellXfs>
  <cellStyles count="366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6" xr:uid="{00000000-0005-0000-0000-0000CC000000}"/>
    <cellStyle name="Вывод 3" xfId="207" xr:uid="{00000000-0005-0000-0000-0000CD000000}"/>
    <cellStyle name="Вычисление 2" xfId="208" xr:uid="{00000000-0005-0000-0000-0000CE000000}"/>
    <cellStyle name="Вычисление 3" xfId="209" xr:uid="{00000000-0005-0000-0000-0000CF000000}"/>
    <cellStyle name="Денежный 2" xfId="210" xr:uid="{00000000-0005-0000-0000-0000D0000000}"/>
    <cellStyle name="Заголовок 1 2" xfId="211" xr:uid="{00000000-0005-0000-0000-0000D1000000}"/>
    <cellStyle name="Заголовок 1 3" xfId="212" xr:uid="{00000000-0005-0000-0000-0000D2000000}"/>
    <cellStyle name="Заголовок 2 2" xfId="213" xr:uid="{00000000-0005-0000-0000-0000D3000000}"/>
    <cellStyle name="Заголовок 2 3" xfId="214" xr:uid="{00000000-0005-0000-0000-0000D4000000}"/>
    <cellStyle name="Заголовок 3 2" xfId="215" xr:uid="{00000000-0005-0000-0000-0000D5000000}"/>
    <cellStyle name="Заголовок 3 3" xfId="216" xr:uid="{00000000-0005-0000-0000-0000D6000000}"/>
    <cellStyle name="Заголовок 4 2" xfId="217" xr:uid="{00000000-0005-0000-0000-0000D7000000}"/>
    <cellStyle name="Заголовок 4 3" xfId="218" xr:uid="{00000000-0005-0000-0000-0000D8000000}"/>
    <cellStyle name="Итог 2" xfId="219" xr:uid="{00000000-0005-0000-0000-0000D9000000}"/>
    <cellStyle name="Итог 3" xfId="220" xr:uid="{00000000-0005-0000-0000-0000DA000000}"/>
    <cellStyle name="Контрольная ячейка 2" xfId="221" xr:uid="{00000000-0005-0000-0000-0000DB000000}"/>
    <cellStyle name="Контрольная ячейка 3" xfId="222" xr:uid="{00000000-0005-0000-0000-0000DC000000}"/>
    <cellStyle name="Название 2" xfId="223" xr:uid="{00000000-0005-0000-0000-0000DD000000}"/>
    <cellStyle name="Название 3" xfId="224" xr:uid="{00000000-0005-0000-0000-0000DE000000}"/>
    <cellStyle name="Нейтральный 2" xfId="225" xr:uid="{00000000-0005-0000-0000-0000DF000000}"/>
    <cellStyle name="Нейтральный 3" xfId="226" xr:uid="{00000000-0005-0000-0000-0000E0000000}"/>
    <cellStyle name="Обычный" xfId="0" builtinId="0"/>
    <cellStyle name="Обычный 10" xfId="227" xr:uid="{00000000-0005-0000-0000-0000E2000000}"/>
    <cellStyle name="Обычный 11" xfId="228" xr:uid="{00000000-0005-0000-0000-0000E3000000}"/>
    <cellStyle name="Обычный 12" xfId="229" xr:uid="{00000000-0005-0000-0000-0000E4000000}"/>
    <cellStyle name="Обычный 13" xfId="230" xr:uid="{00000000-0005-0000-0000-0000E5000000}"/>
    <cellStyle name="Обычный 14" xfId="231" xr:uid="{00000000-0005-0000-0000-0000E6000000}"/>
    <cellStyle name="Обычный 15" xfId="232" xr:uid="{00000000-0005-0000-0000-0000E7000000}"/>
    <cellStyle name="Обычный 16" xfId="233" xr:uid="{00000000-0005-0000-0000-0000E8000000}"/>
    <cellStyle name="Обычный 17" xfId="234" xr:uid="{00000000-0005-0000-0000-0000E9000000}"/>
    <cellStyle name="Обычный 18" xfId="235" xr:uid="{00000000-0005-0000-0000-0000EA000000}"/>
    <cellStyle name="Обычный 2" xfId="236" xr:uid="{00000000-0005-0000-0000-0000EB000000}"/>
    <cellStyle name="Обычный 2 10" xfId="237" xr:uid="{00000000-0005-0000-0000-0000EC000000}"/>
    <cellStyle name="Обычный 2 11" xfId="238" xr:uid="{00000000-0005-0000-0000-0000ED000000}"/>
    <cellStyle name="Обычный 2 12" xfId="239" xr:uid="{00000000-0005-0000-0000-0000EE000000}"/>
    <cellStyle name="Обычный 2 13" xfId="240" xr:uid="{00000000-0005-0000-0000-0000EF000000}"/>
    <cellStyle name="Обычный 2 14" xfId="241" xr:uid="{00000000-0005-0000-0000-0000F0000000}"/>
    <cellStyle name="Обычный 2 15" xfId="242" xr:uid="{00000000-0005-0000-0000-0000F1000000}"/>
    <cellStyle name="Обычный 2 16" xfId="243" xr:uid="{00000000-0005-0000-0000-0000F2000000}"/>
    <cellStyle name="Обычный 2 2" xfId="244" xr:uid="{00000000-0005-0000-0000-0000F3000000}"/>
    <cellStyle name="Обычный 2 2 2" xfId="245" xr:uid="{00000000-0005-0000-0000-0000F4000000}"/>
    <cellStyle name="Обычный 2 2 3" xfId="246" xr:uid="{00000000-0005-0000-0000-0000F5000000}"/>
    <cellStyle name="Обычный 2 2 3 2" xfId="352" xr:uid="{00000000-0005-0000-0000-0000F6000000}"/>
    <cellStyle name="Обычный 2 2_Расшифровка прочих" xfId="247" xr:uid="{00000000-0005-0000-0000-0000F7000000}"/>
    <cellStyle name="Обычный 2 3" xfId="248" xr:uid="{00000000-0005-0000-0000-0000F8000000}"/>
    <cellStyle name="Обычный 2 4" xfId="249" xr:uid="{00000000-0005-0000-0000-0000F9000000}"/>
    <cellStyle name="Обычный 2 5" xfId="250" xr:uid="{00000000-0005-0000-0000-0000FA000000}"/>
    <cellStyle name="Обычный 2 6" xfId="251" xr:uid="{00000000-0005-0000-0000-0000FB000000}"/>
    <cellStyle name="Обычный 2 7" xfId="252" xr:uid="{00000000-0005-0000-0000-0000FC000000}"/>
    <cellStyle name="Обычный 2 8" xfId="253" xr:uid="{00000000-0005-0000-0000-0000FD000000}"/>
    <cellStyle name="Обычный 2 9" xfId="254" xr:uid="{00000000-0005-0000-0000-0000FE000000}"/>
    <cellStyle name="Обычный 2_2604-2010" xfId="255" xr:uid="{00000000-0005-0000-0000-0000FF000000}"/>
    <cellStyle name="Обычный 3" xfId="256" xr:uid="{00000000-0005-0000-0000-000000010000}"/>
    <cellStyle name="Обычный 3 10" xfId="257" xr:uid="{00000000-0005-0000-0000-000001010000}"/>
    <cellStyle name="Обычный 3 10 2" xfId="353" xr:uid="{00000000-0005-0000-0000-000002010000}"/>
    <cellStyle name="Обычный 3 11" xfId="258" xr:uid="{00000000-0005-0000-0000-000003010000}"/>
    <cellStyle name="Обычный 3 11 2" xfId="354" xr:uid="{00000000-0005-0000-0000-000004010000}"/>
    <cellStyle name="Обычный 3 12" xfId="259" xr:uid="{00000000-0005-0000-0000-000005010000}"/>
    <cellStyle name="Обычный 3 12 2" xfId="355" xr:uid="{00000000-0005-0000-0000-000006010000}"/>
    <cellStyle name="Обычный 3 13" xfId="260" xr:uid="{00000000-0005-0000-0000-000007010000}"/>
    <cellStyle name="Обычный 3 13 2" xfId="356" xr:uid="{00000000-0005-0000-0000-000008010000}"/>
    <cellStyle name="Обычный 3 14" xfId="261" xr:uid="{00000000-0005-0000-0000-000009010000}"/>
    <cellStyle name="Обычный 3 2" xfId="262" xr:uid="{00000000-0005-0000-0000-00000A010000}"/>
    <cellStyle name="Обычный 3 2 2" xfId="357" xr:uid="{00000000-0005-0000-0000-00000B010000}"/>
    <cellStyle name="Обычный 3 3" xfId="263" xr:uid="{00000000-0005-0000-0000-00000C010000}"/>
    <cellStyle name="Обычный 3 3 2" xfId="358" xr:uid="{00000000-0005-0000-0000-00000D010000}"/>
    <cellStyle name="Обычный 3 4" xfId="264" xr:uid="{00000000-0005-0000-0000-00000E010000}"/>
    <cellStyle name="Обычный 3 4 2" xfId="359" xr:uid="{00000000-0005-0000-0000-00000F010000}"/>
    <cellStyle name="Обычный 3 5" xfId="265" xr:uid="{00000000-0005-0000-0000-000010010000}"/>
    <cellStyle name="Обычный 3 5 2" xfId="360" xr:uid="{00000000-0005-0000-0000-000011010000}"/>
    <cellStyle name="Обычный 3 6" xfId="266" xr:uid="{00000000-0005-0000-0000-000012010000}"/>
    <cellStyle name="Обычный 3 6 2" xfId="361" xr:uid="{00000000-0005-0000-0000-000013010000}"/>
    <cellStyle name="Обычный 3 7" xfId="267" xr:uid="{00000000-0005-0000-0000-000014010000}"/>
    <cellStyle name="Обычный 3 7 2" xfId="362" xr:uid="{00000000-0005-0000-0000-000015010000}"/>
    <cellStyle name="Обычный 3 8" xfId="268" xr:uid="{00000000-0005-0000-0000-000016010000}"/>
    <cellStyle name="Обычный 3 8 2" xfId="363" xr:uid="{00000000-0005-0000-0000-000017010000}"/>
    <cellStyle name="Обычный 3 9" xfId="269" xr:uid="{00000000-0005-0000-0000-000018010000}"/>
    <cellStyle name="Обычный 3 9 2" xfId="364" xr:uid="{00000000-0005-0000-0000-000019010000}"/>
    <cellStyle name="Обычный 3_Дефицит_7 млрд_0608_бс" xfId="270" xr:uid="{00000000-0005-0000-0000-00001A010000}"/>
    <cellStyle name="Обычный 4" xfId="271" xr:uid="{00000000-0005-0000-0000-00001B010000}"/>
    <cellStyle name="Обычный 4 2" xfId="365" xr:uid="{00000000-0005-0000-0000-00001C010000}"/>
    <cellStyle name="Обычный 5" xfId="272" xr:uid="{00000000-0005-0000-0000-00001D010000}"/>
    <cellStyle name="Обычный 5 2" xfId="273" xr:uid="{00000000-0005-0000-0000-00001E010000}"/>
    <cellStyle name="Обычный 6" xfId="274" xr:uid="{00000000-0005-0000-0000-00001F010000}"/>
    <cellStyle name="Обычный 6 2" xfId="275" xr:uid="{00000000-0005-0000-0000-000020010000}"/>
    <cellStyle name="Обычный 6 3" xfId="276" xr:uid="{00000000-0005-0000-0000-000021010000}"/>
    <cellStyle name="Обычный 6 4" xfId="277" xr:uid="{00000000-0005-0000-0000-000022010000}"/>
    <cellStyle name="Обычный 6_Дефицит_7 млрд_0608_бс" xfId="278" xr:uid="{00000000-0005-0000-0000-000023010000}"/>
    <cellStyle name="Обычный 7" xfId="279" xr:uid="{00000000-0005-0000-0000-000024010000}"/>
    <cellStyle name="Обычный 7 2" xfId="280" xr:uid="{00000000-0005-0000-0000-000025010000}"/>
    <cellStyle name="Обычный 8" xfId="281" xr:uid="{00000000-0005-0000-0000-000026010000}"/>
    <cellStyle name="Обычный 9" xfId="282" xr:uid="{00000000-0005-0000-0000-000027010000}"/>
    <cellStyle name="Обычный 9 2" xfId="283" xr:uid="{00000000-0005-0000-0000-000028010000}"/>
    <cellStyle name="Плохой 2" xfId="284" xr:uid="{00000000-0005-0000-0000-000029010000}"/>
    <cellStyle name="Плохой 3" xfId="285" xr:uid="{00000000-0005-0000-0000-00002A010000}"/>
    <cellStyle name="Пояснение 2" xfId="286" xr:uid="{00000000-0005-0000-0000-00002B010000}"/>
    <cellStyle name="Пояснение 3" xfId="287" xr:uid="{00000000-0005-0000-0000-00002C010000}"/>
    <cellStyle name="Примечание 2" xfId="288" xr:uid="{00000000-0005-0000-0000-00002D010000}"/>
    <cellStyle name="Примечание 3" xfId="289" xr:uid="{00000000-0005-0000-0000-00002E010000}"/>
    <cellStyle name="Процентный" xfId="205" builtinId="5"/>
    <cellStyle name="Процентный 2" xfId="290" xr:uid="{00000000-0005-0000-0000-000030010000}"/>
    <cellStyle name="Процентный 2 10" xfId="291" xr:uid="{00000000-0005-0000-0000-000031010000}"/>
    <cellStyle name="Процентный 2 11" xfId="292" xr:uid="{00000000-0005-0000-0000-000032010000}"/>
    <cellStyle name="Процентный 2 12" xfId="293" xr:uid="{00000000-0005-0000-0000-000033010000}"/>
    <cellStyle name="Процентный 2 13" xfId="294" xr:uid="{00000000-0005-0000-0000-000034010000}"/>
    <cellStyle name="Процентный 2 14" xfId="295" xr:uid="{00000000-0005-0000-0000-000035010000}"/>
    <cellStyle name="Процентный 2 15" xfId="296" xr:uid="{00000000-0005-0000-0000-000036010000}"/>
    <cellStyle name="Процентный 2 16" xfId="297" xr:uid="{00000000-0005-0000-0000-000037010000}"/>
    <cellStyle name="Процентный 2 2" xfId="298" xr:uid="{00000000-0005-0000-0000-000038010000}"/>
    <cellStyle name="Процентный 2 3" xfId="299" xr:uid="{00000000-0005-0000-0000-000039010000}"/>
    <cellStyle name="Процентный 2 4" xfId="300" xr:uid="{00000000-0005-0000-0000-00003A010000}"/>
    <cellStyle name="Процентный 2 5" xfId="301" xr:uid="{00000000-0005-0000-0000-00003B010000}"/>
    <cellStyle name="Процентный 2 6" xfId="302" xr:uid="{00000000-0005-0000-0000-00003C010000}"/>
    <cellStyle name="Процентный 2 7" xfId="303" xr:uid="{00000000-0005-0000-0000-00003D010000}"/>
    <cellStyle name="Процентный 2 8" xfId="304" xr:uid="{00000000-0005-0000-0000-00003E010000}"/>
    <cellStyle name="Процентный 2 9" xfId="305" xr:uid="{00000000-0005-0000-0000-00003F010000}"/>
    <cellStyle name="Процентный 3" xfId="306" xr:uid="{00000000-0005-0000-0000-000040010000}"/>
    <cellStyle name="Процентный 4" xfId="307" xr:uid="{00000000-0005-0000-0000-000041010000}"/>
    <cellStyle name="Процентный 4 2" xfId="308" xr:uid="{00000000-0005-0000-0000-000042010000}"/>
    <cellStyle name="Связанная ячейка 2" xfId="309" xr:uid="{00000000-0005-0000-0000-000043010000}"/>
    <cellStyle name="Связанная ячейка 3" xfId="310" xr:uid="{00000000-0005-0000-0000-000044010000}"/>
    <cellStyle name="Стиль 1" xfId="311" xr:uid="{00000000-0005-0000-0000-000045010000}"/>
    <cellStyle name="Стиль 1 2" xfId="312" xr:uid="{00000000-0005-0000-0000-000046010000}"/>
    <cellStyle name="Стиль 1 3" xfId="313" xr:uid="{00000000-0005-0000-0000-000047010000}"/>
    <cellStyle name="Стиль 1 4" xfId="314" xr:uid="{00000000-0005-0000-0000-000048010000}"/>
    <cellStyle name="Стиль 1 5" xfId="315" xr:uid="{00000000-0005-0000-0000-000049010000}"/>
    <cellStyle name="Стиль 1 6" xfId="316" xr:uid="{00000000-0005-0000-0000-00004A010000}"/>
    <cellStyle name="Стиль 1 7" xfId="317" xr:uid="{00000000-0005-0000-0000-00004B010000}"/>
    <cellStyle name="Текст предупреждения 2" xfId="318" xr:uid="{00000000-0005-0000-0000-00004C010000}"/>
    <cellStyle name="Текст предупреждения 3" xfId="319" xr:uid="{00000000-0005-0000-0000-00004D010000}"/>
    <cellStyle name="Тысячи [0]_1.62" xfId="320" xr:uid="{00000000-0005-0000-0000-00004E010000}"/>
    <cellStyle name="Тысячи_1.62" xfId="321" xr:uid="{00000000-0005-0000-0000-00004F010000}"/>
    <cellStyle name="Финансовый 2" xfId="322" xr:uid="{00000000-0005-0000-0000-000050010000}"/>
    <cellStyle name="Финансовый 2 10" xfId="323" xr:uid="{00000000-0005-0000-0000-000051010000}"/>
    <cellStyle name="Финансовый 2 11" xfId="324" xr:uid="{00000000-0005-0000-0000-000052010000}"/>
    <cellStyle name="Финансовый 2 12" xfId="325" xr:uid="{00000000-0005-0000-0000-000053010000}"/>
    <cellStyle name="Финансовый 2 13" xfId="326" xr:uid="{00000000-0005-0000-0000-000054010000}"/>
    <cellStyle name="Финансовый 2 14" xfId="327" xr:uid="{00000000-0005-0000-0000-000055010000}"/>
    <cellStyle name="Финансовый 2 15" xfId="328" xr:uid="{00000000-0005-0000-0000-000056010000}"/>
    <cellStyle name="Финансовый 2 16" xfId="329" xr:uid="{00000000-0005-0000-0000-000057010000}"/>
    <cellStyle name="Финансовый 2 17" xfId="330" xr:uid="{00000000-0005-0000-0000-000058010000}"/>
    <cellStyle name="Финансовый 2 2" xfId="331" xr:uid="{00000000-0005-0000-0000-000059010000}"/>
    <cellStyle name="Финансовый 2 3" xfId="332" xr:uid="{00000000-0005-0000-0000-00005A010000}"/>
    <cellStyle name="Финансовый 2 4" xfId="333" xr:uid="{00000000-0005-0000-0000-00005B010000}"/>
    <cellStyle name="Финансовый 2 5" xfId="334" xr:uid="{00000000-0005-0000-0000-00005C010000}"/>
    <cellStyle name="Финансовый 2 6" xfId="335" xr:uid="{00000000-0005-0000-0000-00005D010000}"/>
    <cellStyle name="Финансовый 2 7" xfId="336" xr:uid="{00000000-0005-0000-0000-00005E010000}"/>
    <cellStyle name="Финансовый 2 8" xfId="337" xr:uid="{00000000-0005-0000-0000-00005F010000}"/>
    <cellStyle name="Финансовый 2 9" xfId="338" xr:uid="{00000000-0005-0000-0000-000060010000}"/>
    <cellStyle name="Финансовый 3" xfId="339" xr:uid="{00000000-0005-0000-0000-000061010000}"/>
    <cellStyle name="Финансовый 3 2" xfId="340" xr:uid="{00000000-0005-0000-0000-000062010000}"/>
    <cellStyle name="Финансовый 4" xfId="341" xr:uid="{00000000-0005-0000-0000-000063010000}"/>
    <cellStyle name="Финансовый 4 2" xfId="342" xr:uid="{00000000-0005-0000-0000-000064010000}"/>
    <cellStyle name="Финансовый 4 3" xfId="343" xr:uid="{00000000-0005-0000-0000-000065010000}"/>
    <cellStyle name="Финансовый 5" xfId="344" xr:uid="{00000000-0005-0000-0000-000066010000}"/>
    <cellStyle name="Финансовый 6" xfId="345" xr:uid="{00000000-0005-0000-0000-000067010000}"/>
    <cellStyle name="Финансовый 7" xfId="346" xr:uid="{00000000-0005-0000-0000-000068010000}"/>
    <cellStyle name="Хороший 2" xfId="347" xr:uid="{00000000-0005-0000-0000-000069010000}"/>
    <cellStyle name="Хороший 3" xfId="348" xr:uid="{00000000-0005-0000-0000-00006A010000}"/>
    <cellStyle name="числовой" xfId="349" xr:uid="{00000000-0005-0000-0000-00006B010000}"/>
    <cellStyle name="Ю" xfId="350" xr:uid="{00000000-0005-0000-0000-00006C010000}"/>
    <cellStyle name="Ю-FreeSet_10" xfId="351" xr:uid="{00000000-0005-0000-0000-00006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86;&#1082;&#1091;&#1084;&#1077;&#1085;&#1090;&#1080;\&#1087;&#1072;&#1087;&#1082;&#1072;\&#1086;&#1073;&#1083;&#1088;&#1072;&#1076;&#1072;%203&#1074;&#1110;&#1090;%202025\&#1054;&#1085;&#1082;&#1086;&#1094;&#1077;&#1085;&#1090;&#1088;%20&#1092;&#1110;&#1085;&#1087;&#1083;&#1072;&#1085;%202025%20(&#1079;&#1110;%20&#1079;&#1084;&#1110;&#1085;&#1072;&#1084;&#1080;)%20(4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79;&#1074;&#1110;&#1090;%20%20&#1079;&#1072;%203%20&#1082;&#1074;%202025%20&#1085;&#1086;&#1074;&#107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ат. V кред. "/>
      <sheetName val="VI-VII джер.кап.інв.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 t="str">
            <v>Генератор GEN 11</v>
          </cell>
        </row>
        <row r="14">
          <cell r="B14" t="str">
            <v>Ножний привід генератора GEN 11 для ультрозвукових інструментів Harmonic</v>
          </cell>
        </row>
        <row r="15">
          <cell r="B15" t="str">
            <v>Адаптер до генератора GEN 11</v>
          </cell>
        </row>
      </sheetData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І. Інф. до звіт."/>
      <sheetName val="ІІ. Розр. з бюджетом"/>
      <sheetName val="ІІІ. Рух грош. коштів"/>
      <sheetName val="IV кап.інв. V кред."/>
      <sheetName val="VI-VII джер.кап.інв."/>
    </sheetNames>
    <sheetDataSet>
      <sheetData sheetId="0"/>
      <sheetData sheetId="1"/>
      <sheetData sheetId="2"/>
      <sheetData sheetId="3"/>
      <sheetData sheetId="4"/>
      <sheetData sheetId="5">
        <row r="45">
          <cell r="B45" t="str">
            <v>Набір для накачування шин</v>
          </cell>
          <cell r="V45">
            <v>2</v>
          </cell>
        </row>
        <row r="51">
          <cell r="B51" t="str">
            <v>Інструмент будівельний:</v>
          </cell>
          <cell r="V51">
            <v>0</v>
          </cell>
          <cell r="W51">
            <v>0</v>
          </cell>
        </row>
        <row r="52">
          <cell r="B52" t="str">
            <v>• пліткоріз монорейковий 900 мм</v>
          </cell>
          <cell r="V52">
            <v>6</v>
          </cell>
        </row>
        <row r="53">
          <cell r="B53" t="str">
            <v>• лазерний рівень 4D (2 АКБ)</v>
          </cell>
          <cell r="V53">
            <v>6</v>
          </cell>
        </row>
        <row r="54">
          <cell r="B54" t="str">
            <v>• шліфувальна машина по штукатурці Procraft EX750</v>
          </cell>
          <cell r="V54">
            <v>6</v>
          </cell>
        </row>
        <row r="55">
          <cell r="B55" t="str">
            <v>• перфоратор електричний Intertool 1000Dn Storm (WT-0171)</v>
          </cell>
          <cell r="V55">
            <v>6</v>
          </cell>
        </row>
        <row r="56">
          <cell r="B56" t="str">
            <v>• господарський пилосос Karecher WD 3 P V-17/4/20</v>
          </cell>
          <cell r="V56">
            <v>6</v>
          </cell>
        </row>
        <row r="57">
          <cell r="B57" t="str">
            <v>Акумулятор 12 V 120 Ah</v>
          </cell>
          <cell r="V57">
            <v>10</v>
          </cell>
          <cell r="W57">
            <v>0</v>
          </cell>
        </row>
        <row r="58">
          <cell r="B58" t="str">
            <v>Акумулятор 12 V 53 Ah</v>
          </cell>
          <cell r="V58">
            <v>4</v>
          </cell>
          <cell r="W58">
            <v>0</v>
          </cell>
        </row>
        <row r="59">
          <cell r="B59" t="str">
            <v>Master Лічильник води ХВ JS 10 Ду32</v>
          </cell>
          <cell r="W59">
            <v>7</v>
          </cell>
        </row>
        <row r="60">
          <cell r="B60" t="str">
            <v>Лічильник NIK 2307 ARTT. 1600 MC 21 - 5 шт</v>
          </cell>
          <cell r="W60">
            <v>43</v>
          </cell>
        </row>
        <row r="61">
          <cell r="B61" t="str">
            <v>Термосумка професійна "Colder-22" - 2 шт</v>
          </cell>
          <cell r="W61">
            <v>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453"/>
  <sheetViews>
    <sheetView topLeftCell="A96" zoomScale="70" zoomScaleNormal="70" zoomScaleSheetLayoutView="50" zoomScalePageLayoutView="73" workbookViewId="0">
      <selection activeCell="E120" sqref="E120:E122"/>
    </sheetView>
  </sheetViews>
  <sheetFormatPr defaultRowHeight="18.75"/>
  <cols>
    <col min="1" max="1" width="86.140625" style="3" customWidth="1"/>
    <col min="2" max="2" width="17.140625" style="8" customWidth="1"/>
    <col min="3" max="6" width="30.7109375" style="8" customWidth="1"/>
    <col min="7" max="7" width="25.7109375" style="8" customWidth="1"/>
    <col min="8" max="8" width="21.7109375" style="8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170"/>
      <c r="B1" s="7"/>
      <c r="C1" s="7"/>
      <c r="D1" s="7"/>
      <c r="E1" s="170"/>
      <c r="F1" s="170" t="s">
        <v>519</v>
      </c>
      <c r="G1" s="162"/>
      <c r="H1" s="162"/>
      <c r="I1" s="28"/>
      <c r="J1" s="28"/>
      <c r="K1" s="28"/>
      <c r="L1" s="28"/>
    </row>
    <row r="2" spans="1:12" ht="18.75" customHeight="1">
      <c r="A2" s="23"/>
      <c r="B2" s="159"/>
      <c r="C2" s="159"/>
      <c r="D2" s="159"/>
      <c r="E2" s="170"/>
      <c r="F2" s="129" t="s">
        <v>0</v>
      </c>
      <c r="G2" s="162"/>
      <c r="H2" s="162"/>
      <c r="I2" s="28"/>
      <c r="J2" s="28"/>
      <c r="K2" s="28"/>
      <c r="L2" s="28"/>
    </row>
    <row r="3" spans="1:12" ht="18.75" customHeight="1">
      <c r="A3" s="159"/>
      <c r="B3" s="159"/>
      <c r="C3" s="159"/>
      <c r="D3" s="159"/>
      <c r="E3" s="162"/>
      <c r="F3" s="129" t="s">
        <v>1</v>
      </c>
      <c r="G3" s="162"/>
      <c r="H3" s="162"/>
      <c r="I3" s="28"/>
      <c r="J3" s="28"/>
      <c r="K3" s="28"/>
      <c r="L3" s="28"/>
    </row>
    <row r="4" spans="1:12" ht="15.75" customHeight="1">
      <c r="A4" s="159"/>
      <c r="B4" s="159"/>
      <c r="C4" s="159"/>
      <c r="D4" s="159"/>
      <c r="E4" s="162"/>
      <c r="F4" s="162" t="s">
        <v>2</v>
      </c>
      <c r="G4" s="162"/>
      <c r="H4" s="162"/>
      <c r="I4" s="28"/>
      <c r="J4" s="28"/>
      <c r="K4" s="28"/>
      <c r="L4" s="28"/>
    </row>
    <row r="5" spans="1:12" ht="18.75" hidden="1" customHeight="1">
      <c r="A5" s="159"/>
      <c r="B5" s="159"/>
      <c r="C5" s="159"/>
      <c r="D5" s="159"/>
      <c r="E5" s="162"/>
      <c r="F5" s="162"/>
      <c r="G5" s="162"/>
      <c r="H5" s="162"/>
      <c r="I5" s="28"/>
      <c r="J5" s="28"/>
      <c r="K5" s="28"/>
      <c r="L5" s="28"/>
    </row>
    <row r="6" spans="1:12" ht="18.75" hidden="1" customHeight="1">
      <c r="A6" s="159"/>
      <c r="B6" s="159"/>
      <c r="C6" s="159"/>
      <c r="D6" s="159"/>
      <c r="E6" s="162"/>
      <c r="F6" s="162"/>
      <c r="G6" s="162"/>
      <c r="H6" s="162"/>
      <c r="I6" s="28"/>
      <c r="J6" s="28"/>
      <c r="K6" s="28"/>
      <c r="L6" s="28"/>
    </row>
    <row r="7" spans="1:12" ht="18.75" hidden="1" customHeight="1">
      <c r="A7" s="159"/>
      <c r="B7" s="159"/>
      <c r="C7" s="159"/>
      <c r="D7" s="159"/>
      <c r="E7" s="162"/>
      <c r="F7" s="162"/>
      <c r="G7" s="162"/>
      <c r="H7" s="162"/>
      <c r="I7" s="28"/>
      <c r="J7" s="28"/>
      <c r="K7" s="28"/>
      <c r="L7" s="28"/>
    </row>
    <row r="8" spans="1:12" ht="18.75" hidden="1" customHeight="1">
      <c r="A8" s="159"/>
      <c r="B8" s="159"/>
      <c r="C8" s="159"/>
      <c r="D8" s="159"/>
      <c r="E8" s="162"/>
      <c r="F8" s="162"/>
      <c r="G8" s="162"/>
      <c r="H8" s="162"/>
      <c r="I8" s="28"/>
      <c r="J8" s="28"/>
      <c r="K8" s="28"/>
      <c r="L8" s="28"/>
    </row>
    <row r="9" spans="1:12" ht="39.75" customHeight="1">
      <c r="A9" s="98"/>
      <c r="B9" s="99"/>
      <c r="C9" s="99"/>
      <c r="D9" s="99"/>
      <c r="E9" s="319" t="s">
        <v>3</v>
      </c>
      <c r="F9" s="320"/>
      <c r="G9" s="319" t="s">
        <v>4</v>
      </c>
      <c r="H9" s="320"/>
      <c r="I9" s="170"/>
      <c r="J9" s="170"/>
      <c r="K9" s="170"/>
      <c r="L9" s="170"/>
    </row>
    <row r="10" spans="1:12" ht="41.25" customHeight="1">
      <c r="A10" s="100" t="s">
        <v>5</v>
      </c>
      <c r="B10" s="321" t="s">
        <v>415</v>
      </c>
      <c r="C10" s="322"/>
      <c r="D10" s="323"/>
      <c r="E10" s="101" t="s">
        <v>6</v>
      </c>
      <c r="F10" s="100">
        <v>40929168</v>
      </c>
      <c r="G10" s="102" t="s">
        <v>7</v>
      </c>
      <c r="H10" s="171">
        <v>45939</v>
      </c>
      <c r="I10" s="170"/>
      <c r="J10" s="170"/>
      <c r="K10" s="170"/>
      <c r="L10" s="170"/>
    </row>
    <row r="11" spans="1:12" ht="20.100000000000001" customHeight="1">
      <c r="A11" s="101" t="s">
        <v>8</v>
      </c>
      <c r="B11" s="321" t="s">
        <v>416</v>
      </c>
      <c r="C11" s="322"/>
      <c r="D11" s="323"/>
      <c r="E11" s="100" t="s">
        <v>9</v>
      </c>
      <c r="F11" s="101">
        <v>150</v>
      </c>
      <c r="G11" s="102" t="s">
        <v>7</v>
      </c>
      <c r="H11" s="103"/>
      <c r="I11" s="170"/>
      <c r="J11" s="170"/>
      <c r="K11" s="170"/>
      <c r="L11" s="170"/>
    </row>
    <row r="12" spans="1:12" ht="20.100000000000001" customHeight="1">
      <c r="A12" s="104" t="s">
        <v>10</v>
      </c>
      <c r="B12" s="319"/>
      <c r="C12" s="324"/>
      <c r="D12" s="320"/>
      <c r="E12" s="101" t="s">
        <v>11</v>
      </c>
      <c r="F12" s="101"/>
      <c r="G12" s="102" t="s">
        <v>7</v>
      </c>
      <c r="H12" s="103"/>
      <c r="I12" s="170"/>
      <c r="J12" s="170"/>
      <c r="K12" s="170"/>
      <c r="L12" s="170"/>
    </row>
    <row r="13" spans="1:12" ht="20.100000000000001" customHeight="1">
      <c r="A13" s="100" t="s">
        <v>12</v>
      </c>
      <c r="B13" s="321" t="s">
        <v>417</v>
      </c>
      <c r="C13" s="322"/>
      <c r="D13" s="323"/>
      <c r="E13" s="100" t="s">
        <v>13</v>
      </c>
      <c r="F13" s="185" t="s">
        <v>414</v>
      </c>
      <c r="G13" s="102" t="s">
        <v>7</v>
      </c>
      <c r="H13" s="103"/>
      <c r="I13" s="170"/>
      <c r="J13" s="170"/>
      <c r="K13" s="170"/>
      <c r="L13" s="170"/>
    </row>
    <row r="14" spans="1:12" ht="20.100000000000001" customHeight="1">
      <c r="A14" s="100" t="s">
        <v>14</v>
      </c>
      <c r="B14" s="321" t="s">
        <v>418</v>
      </c>
      <c r="C14" s="322"/>
      <c r="D14" s="322"/>
      <c r="E14" s="322"/>
      <c r="F14" s="322"/>
      <c r="G14" s="322"/>
      <c r="H14" s="323"/>
      <c r="I14" s="170"/>
      <c r="J14" s="170"/>
      <c r="K14" s="170"/>
      <c r="L14" s="170"/>
    </row>
    <row r="15" spans="1:12" ht="20.100000000000001" customHeight="1">
      <c r="A15" s="100" t="s">
        <v>15</v>
      </c>
      <c r="B15" s="319"/>
      <c r="C15" s="324"/>
      <c r="D15" s="324"/>
      <c r="E15" s="324"/>
      <c r="F15" s="324"/>
      <c r="G15" s="324"/>
      <c r="H15" s="320"/>
      <c r="I15" s="170"/>
      <c r="J15" s="170"/>
      <c r="K15" s="170"/>
      <c r="L15" s="170"/>
    </row>
    <row r="16" spans="1:12" ht="20.100000000000001" customHeight="1">
      <c r="A16" s="100" t="s">
        <v>16</v>
      </c>
      <c r="B16" s="321">
        <v>107.5</v>
      </c>
      <c r="C16" s="322"/>
      <c r="D16" s="322"/>
      <c r="E16" s="322"/>
      <c r="F16" s="322"/>
      <c r="G16" s="322"/>
      <c r="H16" s="323"/>
      <c r="I16" s="170"/>
      <c r="J16" s="170"/>
      <c r="K16" s="170"/>
      <c r="L16" s="170"/>
    </row>
    <row r="17" spans="1:8" ht="20.100000000000001" customHeight="1">
      <c r="A17" s="100" t="s">
        <v>17</v>
      </c>
      <c r="B17" s="321">
        <v>714</v>
      </c>
      <c r="C17" s="322"/>
      <c r="D17" s="322"/>
      <c r="E17" s="322"/>
      <c r="F17" s="322"/>
      <c r="G17" s="322"/>
      <c r="H17" s="323"/>
    </row>
    <row r="18" spans="1:8" ht="20.100000000000001" customHeight="1">
      <c r="A18" s="6" t="s">
        <v>18</v>
      </c>
      <c r="B18" s="313" t="s">
        <v>424</v>
      </c>
      <c r="C18" s="314"/>
      <c r="D18" s="314"/>
      <c r="E18" s="314"/>
      <c r="F18" s="314"/>
      <c r="G18" s="314"/>
      <c r="H18" s="315"/>
    </row>
    <row r="19" spans="1:8" ht="20.100000000000001" customHeight="1">
      <c r="A19" s="5" t="s">
        <v>19</v>
      </c>
      <c r="B19" s="313" t="s">
        <v>425</v>
      </c>
      <c r="C19" s="314"/>
      <c r="D19" s="314"/>
      <c r="E19" s="315"/>
      <c r="F19" s="316" t="s">
        <v>20</v>
      </c>
      <c r="G19" s="317"/>
      <c r="H19" s="5" t="s">
        <v>413</v>
      </c>
    </row>
    <row r="20" spans="1:8" ht="19.5" customHeight="1">
      <c r="A20" s="6" t="s">
        <v>21</v>
      </c>
      <c r="B20" s="316" t="s">
        <v>426</v>
      </c>
      <c r="C20" s="318"/>
      <c r="D20" s="318"/>
      <c r="E20" s="317"/>
      <c r="F20" s="337" t="s">
        <v>22</v>
      </c>
      <c r="G20" s="338"/>
      <c r="H20" s="5"/>
    </row>
    <row r="21" spans="1:8" ht="20.100000000000001" customHeight="1">
      <c r="A21" s="170"/>
      <c r="B21" s="15"/>
      <c r="C21" s="15"/>
      <c r="D21" s="15"/>
      <c r="E21" s="15"/>
      <c r="F21" s="170"/>
      <c r="G21" s="170"/>
      <c r="H21" s="170"/>
    </row>
    <row r="22" spans="1:8" ht="19.5" customHeight="1">
      <c r="A22" s="162"/>
      <c r="B22" s="170"/>
      <c r="C22" s="170"/>
      <c r="D22" s="170"/>
      <c r="E22" s="170"/>
      <c r="F22" s="170"/>
      <c r="G22" s="170"/>
      <c r="H22" s="170"/>
    </row>
    <row r="23" spans="1:8" ht="19.5" customHeight="1">
      <c r="A23" s="308" t="s">
        <v>23</v>
      </c>
      <c r="B23" s="308"/>
      <c r="C23" s="308"/>
      <c r="D23" s="308"/>
      <c r="E23" s="308"/>
      <c r="F23" s="308"/>
      <c r="G23" s="308"/>
      <c r="H23" s="308"/>
    </row>
    <row r="24" spans="1:8">
      <c r="A24" s="308" t="s">
        <v>24</v>
      </c>
      <c r="B24" s="308"/>
      <c r="C24" s="308"/>
      <c r="D24" s="308"/>
      <c r="E24" s="308"/>
      <c r="F24" s="308"/>
      <c r="G24" s="308"/>
      <c r="H24" s="308"/>
    </row>
    <row r="25" spans="1:8">
      <c r="A25" s="308" t="s">
        <v>432</v>
      </c>
      <c r="B25" s="308"/>
      <c r="C25" s="308"/>
      <c r="D25" s="308"/>
      <c r="E25" s="308"/>
      <c r="F25" s="308"/>
      <c r="G25" s="308"/>
      <c r="H25" s="308"/>
    </row>
    <row r="26" spans="1:8">
      <c r="A26" s="302" t="s">
        <v>25</v>
      </c>
      <c r="B26" s="302"/>
      <c r="C26" s="302"/>
      <c r="D26" s="302"/>
      <c r="E26" s="302"/>
      <c r="F26" s="302"/>
      <c r="G26" s="302"/>
      <c r="H26" s="302"/>
    </row>
    <row r="27" spans="1:8" ht="9" customHeight="1">
      <c r="A27" s="155"/>
      <c r="B27" s="155"/>
      <c r="C27" s="155"/>
      <c r="D27" s="155"/>
      <c r="E27" s="155"/>
      <c r="F27" s="155"/>
      <c r="G27" s="155"/>
      <c r="H27" s="155"/>
    </row>
    <row r="28" spans="1:8">
      <c r="A28" s="308" t="s">
        <v>26</v>
      </c>
      <c r="B28" s="308"/>
      <c r="C28" s="308"/>
      <c r="D28" s="308"/>
      <c r="E28" s="308"/>
      <c r="F28" s="308"/>
      <c r="G28" s="308"/>
      <c r="H28" s="308"/>
    </row>
    <row r="29" spans="1:8" ht="12" customHeight="1" thickBot="1">
      <c r="A29" s="170"/>
      <c r="B29" s="9"/>
      <c r="C29" s="9"/>
      <c r="D29" s="9"/>
      <c r="E29" s="9"/>
      <c r="F29" s="9"/>
      <c r="G29" s="9"/>
      <c r="H29" s="9"/>
    </row>
    <row r="30" spans="1:8" ht="43.5" customHeight="1">
      <c r="A30" s="311" t="s">
        <v>27</v>
      </c>
      <c r="B30" s="309" t="s">
        <v>28</v>
      </c>
      <c r="C30" s="309" t="s">
        <v>29</v>
      </c>
      <c r="D30" s="309"/>
      <c r="E30" s="303" t="s">
        <v>30</v>
      </c>
      <c r="F30" s="303"/>
      <c r="G30" s="303"/>
      <c r="H30" s="304"/>
    </row>
    <row r="31" spans="1:8" ht="44.25" customHeight="1">
      <c r="A31" s="312"/>
      <c r="B31" s="310"/>
      <c r="C31" s="157" t="s">
        <v>31</v>
      </c>
      <c r="D31" s="157" t="s">
        <v>32</v>
      </c>
      <c r="E31" s="168" t="s">
        <v>33</v>
      </c>
      <c r="F31" s="168" t="s">
        <v>34</v>
      </c>
      <c r="G31" s="168" t="s">
        <v>35</v>
      </c>
      <c r="H31" s="55" t="s">
        <v>36</v>
      </c>
    </row>
    <row r="32" spans="1:8" ht="19.5" thickBot="1">
      <c r="A32" s="92">
        <v>1</v>
      </c>
      <c r="B32" s="93">
        <v>2</v>
      </c>
      <c r="C32" s="67">
        <v>3</v>
      </c>
      <c r="D32" s="93">
        <v>4</v>
      </c>
      <c r="E32" s="67">
        <v>5</v>
      </c>
      <c r="F32" s="93">
        <v>6</v>
      </c>
      <c r="G32" s="67">
        <v>7</v>
      </c>
      <c r="H32" s="94">
        <v>8</v>
      </c>
    </row>
    <row r="33" spans="1:8" s="4" customFormat="1" ht="25.5" customHeight="1" thickBot="1">
      <c r="A33" s="299" t="s">
        <v>37</v>
      </c>
      <c r="B33" s="300"/>
      <c r="C33" s="300"/>
      <c r="D33" s="300"/>
      <c r="E33" s="300"/>
      <c r="F33" s="300"/>
      <c r="G33" s="300"/>
      <c r="H33" s="301"/>
    </row>
    <row r="34" spans="1:8" s="4" customFormat="1" ht="20.100000000000001" customHeight="1">
      <c r="A34" s="139" t="s">
        <v>38</v>
      </c>
      <c r="B34" s="156">
        <v>1000</v>
      </c>
      <c r="C34" s="68">
        <f>'І. Інф. до звіт.'!C22</f>
        <v>295397</v>
      </c>
      <c r="D34" s="68">
        <f>'І. Інф. до звіт.'!D22</f>
        <v>284737</v>
      </c>
      <c r="E34" s="68">
        <f>'І. Інф. до звіт.'!E22</f>
        <v>322600</v>
      </c>
      <c r="F34" s="68">
        <f>'І. Інф. до звіт.'!F22</f>
        <v>284737</v>
      </c>
      <c r="G34" s="111">
        <f>F34-E34</f>
        <v>-37863</v>
      </c>
      <c r="H34" s="119">
        <f>(F34/E34)*100</f>
        <v>88.263174209547429</v>
      </c>
    </row>
    <row r="35" spans="1:8" s="4" customFormat="1" ht="20.100000000000001" customHeight="1">
      <c r="A35" s="71" t="s">
        <v>39</v>
      </c>
      <c r="B35" s="157">
        <v>1010</v>
      </c>
      <c r="C35" s="29">
        <f>'І. Інф. до звіт.'!C23</f>
        <v>-279571</v>
      </c>
      <c r="D35" s="29">
        <f>'І. Інф. до звіт.'!D23</f>
        <v>-300375</v>
      </c>
      <c r="E35" s="29">
        <f>'І. Інф. до звіт.'!E23</f>
        <v>-294483</v>
      </c>
      <c r="F35" s="29">
        <f>'І. Інф. до звіт.'!F23</f>
        <v>-300375</v>
      </c>
      <c r="G35" s="137">
        <f>F35-E35</f>
        <v>-5892</v>
      </c>
      <c r="H35" s="138">
        <f>(F35/E35)*100</f>
        <v>102.00079461293181</v>
      </c>
    </row>
    <row r="36" spans="1:8" s="4" customFormat="1" ht="20.100000000000001" customHeight="1">
      <c r="A36" s="72" t="s">
        <v>40</v>
      </c>
      <c r="B36" s="164">
        <v>1020</v>
      </c>
      <c r="C36" s="167">
        <f>SUM(C34:C35)</f>
        <v>15826</v>
      </c>
      <c r="D36" s="167">
        <f>SUM(D34:D35)</f>
        <v>-15638</v>
      </c>
      <c r="E36" s="167">
        <f>SUM(E34:E35)</f>
        <v>28117</v>
      </c>
      <c r="F36" s="167">
        <f>SUM(F34:F35)</f>
        <v>-15638</v>
      </c>
      <c r="G36" s="108">
        <f>F36-E36</f>
        <v>-43755</v>
      </c>
      <c r="H36" s="117">
        <f>(F36/E36)*100</f>
        <v>-55.617597894512215</v>
      </c>
    </row>
    <row r="37" spans="1:8" s="4" customFormat="1" ht="20.100000000000001" customHeight="1">
      <c r="A37" s="73" t="s">
        <v>41</v>
      </c>
      <c r="B37" s="164">
        <v>1300</v>
      </c>
      <c r="C37" s="30">
        <f>'І. Інф. до звіт.'!C98</f>
        <v>-10138</v>
      </c>
      <c r="D37" s="30">
        <f>'І. Інф. до звіт.'!D98</f>
        <v>-37082</v>
      </c>
      <c r="E37" s="30">
        <f>'І. Інф. до звіт.'!E98</f>
        <v>-141</v>
      </c>
      <c r="F37" s="30">
        <f>'І. Інф. до звіт.'!F98</f>
        <v>-37082</v>
      </c>
      <c r="G37" s="108">
        <f>F37-E37</f>
        <v>-36941</v>
      </c>
      <c r="H37" s="117">
        <f>(F37/E37)*100</f>
        <v>26299.290780141844</v>
      </c>
    </row>
    <row r="38" spans="1:8" s="4" customFormat="1" ht="20.100000000000001" customHeight="1" thickBot="1">
      <c r="A38" s="90" t="s">
        <v>42</v>
      </c>
      <c r="B38" s="91">
        <v>1200</v>
      </c>
      <c r="C38" s="53">
        <f>'І. Інф. до звіт.'!C92</f>
        <v>-43236</v>
      </c>
      <c r="D38" s="53">
        <f>'І. Інф. до звіт.'!D92</f>
        <v>-70128</v>
      </c>
      <c r="E38" s="53">
        <f>'І. Інф. до звіт.'!E92</f>
        <v>-33371</v>
      </c>
      <c r="F38" s="53">
        <f>'І. Інф. до звіт.'!F92</f>
        <v>-70128</v>
      </c>
      <c r="G38" s="109">
        <f>F38-E38</f>
        <v>-36757</v>
      </c>
      <c r="H38" s="118">
        <f>(F38/E38)*100</f>
        <v>210.1465344161098</v>
      </c>
    </row>
    <row r="39" spans="1:8" s="4" customFormat="1" ht="28.5" customHeight="1" thickBot="1">
      <c r="A39" s="299" t="s">
        <v>43</v>
      </c>
      <c r="B39" s="300"/>
      <c r="C39" s="300"/>
      <c r="D39" s="300"/>
      <c r="E39" s="300"/>
      <c r="F39" s="300"/>
      <c r="G39" s="300"/>
      <c r="H39" s="301"/>
    </row>
    <row r="40" spans="1:8" s="4" customFormat="1">
      <c r="A40" s="87" t="s">
        <v>44</v>
      </c>
      <c r="B40" s="66">
        <v>2111</v>
      </c>
      <c r="C40" s="68">
        <f>'ІІ. Розр. з бюджетом'!C24</f>
        <v>0</v>
      </c>
      <c r="D40" s="68">
        <f>'ІІ. Розр. з бюджетом'!D24</f>
        <v>0</v>
      </c>
      <c r="E40" s="68">
        <f>'ІІ. Розр. з бюджетом'!E24</f>
        <v>0</v>
      </c>
      <c r="F40" s="68">
        <f>'ІІ. Розр. з бюджетом'!F24</f>
        <v>0</v>
      </c>
      <c r="G40" s="111">
        <f t="shared" ref="G40:G45" si="0">F40-E40</f>
        <v>0</v>
      </c>
      <c r="H40" s="119" t="e">
        <f t="shared" ref="H40:H45" si="1">(F40/E40)*100</f>
        <v>#DIV/0!</v>
      </c>
    </row>
    <row r="41" spans="1:8" s="4" customFormat="1" ht="37.5">
      <c r="A41" s="74" t="s">
        <v>45</v>
      </c>
      <c r="B41" s="160">
        <v>2112</v>
      </c>
      <c r="C41" s="27">
        <f>'ІІ. Розр. з бюджетом'!C25</f>
        <v>662</v>
      </c>
      <c r="D41" s="27">
        <f>'ІІ. Розр. з бюджетом'!D25</f>
        <v>363</v>
      </c>
      <c r="E41" s="27">
        <f>'ІІ. Розр. з бюджетом'!E25</f>
        <v>491</v>
      </c>
      <c r="F41" s="27">
        <f>'ІІ. Розр. з бюджетом'!F25</f>
        <v>363</v>
      </c>
      <c r="G41" s="137">
        <f t="shared" si="0"/>
        <v>-128</v>
      </c>
      <c r="H41" s="138">
        <f t="shared" si="1"/>
        <v>73.930753564154784</v>
      </c>
    </row>
    <row r="42" spans="1:8" s="4" customFormat="1" ht="36.75" customHeight="1">
      <c r="A42" s="75" t="s">
        <v>46</v>
      </c>
      <c r="B42" s="157">
        <v>2113</v>
      </c>
      <c r="C42" s="27" t="str">
        <f>'ІІ. Розр. з бюджетом'!C26</f>
        <v>(    )</v>
      </c>
      <c r="D42" s="27" t="str">
        <f>'ІІ. Розр. з бюджетом'!D26</f>
        <v>(    )</v>
      </c>
      <c r="E42" s="27" t="str">
        <f>'ІІ. Розр. з бюджетом'!E26</f>
        <v>(    )</v>
      </c>
      <c r="F42" s="27" t="str">
        <f>'ІІ. Розр. з бюджетом'!F26</f>
        <v>(    )</v>
      </c>
      <c r="G42" s="137" t="e">
        <f t="shared" si="0"/>
        <v>#VALUE!</v>
      </c>
      <c r="H42" s="138" t="e">
        <f t="shared" si="1"/>
        <v>#VALUE!</v>
      </c>
    </row>
    <row r="43" spans="1:8" s="4" customFormat="1" ht="42" customHeight="1">
      <c r="A43" s="75" t="s">
        <v>47</v>
      </c>
      <c r="B43" s="157">
        <v>2131</v>
      </c>
      <c r="C43" s="27">
        <f>'ІІ. Розр. з бюджетом'!C38</f>
        <v>0</v>
      </c>
      <c r="D43" s="27">
        <f>'ІІ. Розр. з бюджетом'!D38</f>
        <v>0</v>
      </c>
      <c r="E43" s="27">
        <f>'ІІ. Розр. з бюджетом'!E38</f>
        <v>0</v>
      </c>
      <c r="F43" s="27">
        <f>'ІІ. Розр. з бюджетом'!F38</f>
        <v>0</v>
      </c>
      <c r="G43" s="137">
        <f t="shared" si="0"/>
        <v>0</v>
      </c>
      <c r="H43" s="138" t="e">
        <f t="shared" si="1"/>
        <v>#DIV/0!</v>
      </c>
    </row>
    <row r="44" spans="1:8" s="4" customFormat="1" ht="60.75" customHeight="1">
      <c r="A44" s="76" t="s">
        <v>48</v>
      </c>
      <c r="B44" s="157">
        <v>2132</v>
      </c>
      <c r="C44" s="29">
        <f>'ІІ. Розр. з бюджетом'!C39</f>
        <v>0</v>
      </c>
      <c r="D44" s="29">
        <f>'ІІ. Розр. з бюджетом'!D39</f>
        <v>0</v>
      </c>
      <c r="E44" s="29">
        <f>'ІІ. Розр. з бюджетом'!E39</f>
        <v>0</v>
      </c>
      <c r="F44" s="29">
        <f>'ІІ. Розр. з бюджетом'!F39</f>
        <v>0</v>
      </c>
      <c r="G44" s="137">
        <f t="shared" si="0"/>
        <v>0</v>
      </c>
      <c r="H44" s="138" t="e">
        <f t="shared" si="1"/>
        <v>#DIV/0!</v>
      </c>
    </row>
    <row r="45" spans="1:8" s="4" customFormat="1" ht="22.5" customHeight="1" thickBot="1">
      <c r="A45" s="79" t="s">
        <v>49</v>
      </c>
      <c r="B45" s="88">
        <v>2200</v>
      </c>
      <c r="C45" s="89">
        <f>'ІІ. Розр. з бюджетом'!C46</f>
        <v>71217</v>
      </c>
      <c r="D45" s="89">
        <f>'ІІ. Розр. з бюджетом'!D46</f>
        <v>83867</v>
      </c>
      <c r="E45" s="89">
        <f>'ІІ. Розр. з бюджетом'!E46</f>
        <v>86759</v>
      </c>
      <c r="F45" s="89">
        <f>'ІІ. Розр. з бюджетом'!F46</f>
        <v>83867</v>
      </c>
      <c r="G45" s="109">
        <f t="shared" si="0"/>
        <v>-2892</v>
      </c>
      <c r="H45" s="118">
        <f t="shared" si="1"/>
        <v>96.666628246060924</v>
      </c>
    </row>
    <row r="46" spans="1:8" s="4" customFormat="1" ht="18" customHeight="1" thickBot="1">
      <c r="A46" s="305" t="s">
        <v>50</v>
      </c>
      <c r="B46" s="306"/>
      <c r="C46" s="306"/>
      <c r="D46" s="306"/>
      <c r="E46" s="306"/>
      <c r="F46" s="306"/>
      <c r="G46" s="306"/>
      <c r="H46" s="307"/>
    </row>
    <row r="47" spans="1:8" s="4" customFormat="1" ht="20.100000000000001" customHeight="1" thickBot="1">
      <c r="A47" s="84" t="s">
        <v>51</v>
      </c>
      <c r="B47" s="85">
        <v>4000</v>
      </c>
      <c r="C47" s="86">
        <f>'IV кап.інв. V кред.'!H6</f>
        <v>75923</v>
      </c>
      <c r="D47" s="86">
        <f>'IV кап.інв. V кред.'!J6</f>
        <v>43912</v>
      </c>
      <c r="E47" s="86">
        <f>'IV кап.інв. V кред.'!L6</f>
        <v>55731</v>
      </c>
      <c r="F47" s="86">
        <f>'IV кап.інв. V кред.'!M6</f>
        <v>43912</v>
      </c>
      <c r="G47" s="110">
        <f>F47-E47</f>
        <v>-11819</v>
      </c>
      <c r="H47" s="124">
        <f>(F47/E47)*100</f>
        <v>78.792772424682852</v>
      </c>
    </row>
    <row r="48" spans="1:8" s="4" customFormat="1" ht="15" customHeight="1" thickBot="1">
      <c r="A48" s="329" t="s">
        <v>52</v>
      </c>
      <c r="B48" s="330"/>
      <c r="C48" s="330"/>
      <c r="D48" s="330"/>
      <c r="E48" s="330"/>
      <c r="F48" s="330"/>
      <c r="G48" s="330"/>
      <c r="H48" s="331"/>
    </row>
    <row r="49" spans="1:9" s="4" customFormat="1" ht="27" customHeight="1">
      <c r="A49" s="132" t="s">
        <v>53</v>
      </c>
      <c r="B49" s="130"/>
      <c r="C49" s="133"/>
      <c r="D49" s="133"/>
      <c r="E49" s="133"/>
      <c r="F49" s="133"/>
      <c r="G49" s="130"/>
      <c r="H49" s="131"/>
    </row>
    <row r="50" spans="1:9" s="4" customFormat="1" ht="56.25">
      <c r="A50" s="78" t="s">
        <v>54</v>
      </c>
      <c r="B50" s="33">
        <v>5010</v>
      </c>
      <c r="C50" s="147">
        <f>C38/C34</f>
        <v>-0.14636573831149266</v>
      </c>
      <c r="D50" s="147">
        <f>D38/D34</f>
        <v>-0.24629043643783563</v>
      </c>
      <c r="E50" s="147">
        <f>E38/E34</f>
        <v>-0.10344389336639802</v>
      </c>
      <c r="F50" s="147">
        <f>F38/F34</f>
        <v>-0.24629043643783563</v>
      </c>
      <c r="G50" s="140" t="s">
        <v>55</v>
      </c>
      <c r="H50" s="141" t="s">
        <v>55</v>
      </c>
      <c r="I50" s="105"/>
    </row>
    <row r="51" spans="1:9" s="4" customFormat="1" ht="93.75">
      <c r="A51" s="78" t="s">
        <v>56</v>
      </c>
      <c r="B51" s="33">
        <v>5011</v>
      </c>
      <c r="C51" s="147">
        <f>'І. Інф. до звіт.'!C76/ABS('І. Інф. до звіт.'!C23+'І. Інф. до звіт.'!C34+'І. Інф. до звіт.'!C57+'І. Інф. до звіт.'!C69)</f>
        <v>-0.10689114883778249</v>
      </c>
      <c r="D51" s="147">
        <f>'І. Інф. до звіт.'!D76/ABS('І. Інф. до звіт.'!D23+'І. Інф. до звіт.'!D34+'І. Інф. до звіт.'!D57+'І. Інф. до звіт.'!D69)</f>
        <v>-0.17308688929267205</v>
      </c>
      <c r="E51" s="147">
        <f>'І. Інф. до звіт.'!E76/ABS('І. Інф. до звіт.'!E23+'І. Інф. до звіт.'!E34+'І. Інф. до звіт.'!E57+'І. Інф. до звіт.'!E69)</f>
        <v>-7.7025925577604307E-2</v>
      </c>
      <c r="F51" s="147">
        <f>'І. Інф. до звіт.'!F76/ABS('І. Інф. до звіт.'!F23+'І. Інф. до звіт.'!F34+'І. Інф. до звіт.'!F57+'І. Інф. до звіт.'!F69)</f>
        <v>-0.17308688929267205</v>
      </c>
      <c r="G51" s="142" t="s">
        <v>55</v>
      </c>
      <c r="H51" s="143" t="s">
        <v>55</v>
      </c>
    </row>
    <row r="52" spans="1:9" s="4" customFormat="1" ht="236.25" customHeight="1">
      <c r="A52" s="151" t="s">
        <v>57</v>
      </c>
      <c r="B52" s="33">
        <v>5012</v>
      </c>
      <c r="C52" s="148"/>
      <c r="D52" s="148"/>
      <c r="E52" s="147"/>
      <c r="F52" s="148"/>
      <c r="G52" s="142" t="s">
        <v>55</v>
      </c>
      <c r="H52" s="143" t="s">
        <v>55</v>
      </c>
    </row>
    <row r="53" spans="1:9" s="4" customFormat="1" ht="59.25" customHeight="1">
      <c r="A53" s="76" t="s">
        <v>58</v>
      </c>
      <c r="B53" s="33">
        <v>5013</v>
      </c>
      <c r="C53" s="147">
        <f>C37/C34</f>
        <v>-3.431991523272071E-2</v>
      </c>
      <c r="D53" s="147">
        <f>D37/D34</f>
        <v>-0.13023246012987424</v>
      </c>
      <c r="E53" s="147">
        <f>E37/E34</f>
        <v>-4.3707377557346559E-4</v>
      </c>
      <c r="F53" s="147">
        <f>F37/F34</f>
        <v>-0.13023246012987424</v>
      </c>
      <c r="G53" s="142" t="s">
        <v>55</v>
      </c>
      <c r="H53" s="143" t="s">
        <v>55</v>
      </c>
    </row>
    <row r="54" spans="1:9" s="4" customFormat="1" ht="44.25" customHeight="1">
      <c r="A54" s="76" t="s">
        <v>59</v>
      </c>
      <c r="B54" s="152">
        <v>5014</v>
      </c>
      <c r="C54" s="147">
        <f>IF(AND(C38&lt;0,C91&lt;0),C38/C91*-1,C38/C91)</f>
        <v>-0.19241569908456127</v>
      </c>
      <c r="D54" s="147">
        <f>IF(AND(D38&lt;0,D91&lt;0),D38/D91*-1,D38/D91)</f>
        <v>-0.44913826782546323</v>
      </c>
      <c r="E54" s="147">
        <f>IF(AND(E38&lt;0,E91&lt;0),E38/E91*-1,E38/E91)</f>
        <v>-0.11681292639640996</v>
      </c>
      <c r="F54" s="147"/>
      <c r="G54" s="142" t="s">
        <v>55</v>
      </c>
      <c r="H54" s="143" t="s">
        <v>55</v>
      </c>
    </row>
    <row r="55" spans="1:9" s="4" customFormat="1" ht="44.25" customHeight="1">
      <c r="A55" s="78" t="s">
        <v>60</v>
      </c>
      <c r="B55" s="33">
        <v>5015</v>
      </c>
      <c r="C55" s="147">
        <f>(C38/C81)</f>
        <v>-0.12721708938974871</v>
      </c>
      <c r="D55" s="147">
        <f>(D38/D81)</f>
        <v>-0.19605694284468203</v>
      </c>
      <c r="E55" s="147">
        <f>(E38/E81)</f>
        <v>-8.9113141190827791E-2</v>
      </c>
      <c r="F55" s="148"/>
      <c r="G55" s="142" t="s">
        <v>55</v>
      </c>
      <c r="H55" s="143" t="s">
        <v>55</v>
      </c>
    </row>
    <row r="56" spans="1:9" s="4" customFormat="1" ht="131.25">
      <c r="A56" s="151" t="s">
        <v>61</v>
      </c>
      <c r="B56" s="33">
        <v>5016</v>
      </c>
      <c r="C56" s="148"/>
      <c r="D56" s="148"/>
      <c r="E56" s="147"/>
      <c r="F56" s="148"/>
      <c r="G56" s="142" t="s">
        <v>55</v>
      </c>
      <c r="H56" s="143" t="s">
        <v>55</v>
      </c>
    </row>
    <row r="57" spans="1:9" s="4" customFormat="1">
      <c r="A57" s="134" t="s">
        <v>62</v>
      </c>
      <c r="B57" s="33"/>
      <c r="C57" s="148"/>
      <c r="D57" s="148"/>
      <c r="E57" s="147"/>
      <c r="F57" s="148"/>
      <c r="G57" s="142" t="s">
        <v>55</v>
      </c>
      <c r="H57" s="143" t="s">
        <v>55</v>
      </c>
    </row>
    <row r="58" spans="1:9" s="4" customFormat="1" ht="60" customHeight="1">
      <c r="A58" s="135" t="s">
        <v>63</v>
      </c>
      <c r="B58" s="34">
        <v>5020</v>
      </c>
      <c r="C58" s="147">
        <f>C91/(C82+C84)</f>
        <v>1.9512239599162897</v>
      </c>
      <c r="D58" s="147">
        <f>D91/(D82+D84)</f>
        <v>0.77467961280655706</v>
      </c>
      <c r="E58" s="147">
        <f>E91/(E82+E84)</f>
        <v>3.2171058558558561</v>
      </c>
      <c r="F58" s="148"/>
      <c r="G58" s="142" t="s">
        <v>55</v>
      </c>
      <c r="H58" s="143" t="s">
        <v>55</v>
      </c>
    </row>
    <row r="59" spans="1:9" s="4" customFormat="1" ht="37.5">
      <c r="A59" s="76" t="s">
        <v>64</v>
      </c>
      <c r="B59" s="34">
        <v>5021</v>
      </c>
      <c r="C59" s="154" t="e">
        <f>C37/ABS('І. Інф. до звіт.'!C80)</f>
        <v>#VALUE!</v>
      </c>
      <c r="D59" s="154" t="e">
        <f>D37/ABS('І. Інф. до звіт.'!D80)</f>
        <v>#VALUE!</v>
      </c>
      <c r="E59" s="154" t="e">
        <f>E37/ABS('І. Інф. до звіт.'!E80)</f>
        <v>#VALUE!</v>
      </c>
      <c r="F59" s="137" t="e">
        <f>F37/ABS('І. Інф. до звіт.'!F80)</f>
        <v>#VALUE!</v>
      </c>
      <c r="G59" s="142" t="s">
        <v>55</v>
      </c>
      <c r="H59" s="143" t="s">
        <v>55</v>
      </c>
    </row>
    <row r="60" spans="1:9" s="4" customFormat="1" ht="93.75">
      <c r="A60" s="76" t="s">
        <v>65</v>
      </c>
      <c r="B60" s="153">
        <v>5022</v>
      </c>
      <c r="C60" s="154">
        <f>((C85+C83)-(C79+C80))/C37</f>
        <v>2.5691457881238904</v>
      </c>
      <c r="D60" s="154">
        <f>((D85+D83)-(D79+D80))/D37</f>
        <v>8.3005231648778377E-2</v>
      </c>
      <c r="E60" s="154">
        <f>((E85+E83)-(E79+E80))/E37</f>
        <v>54.943262411347519</v>
      </c>
      <c r="F60" s="147"/>
      <c r="G60" s="142" t="s">
        <v>55</v>
      </c>
      <c r="H60" s="143" t="s">
        <v>55</v>
      </c>
    </row>
    <row r="61" spans="1:9" s="4" customFormat="1" ht="54.75" customHeight="1">
      <c r="A61" s="76" t="s">
        <v>66</v>
      </c>
      <c r="B61" s="34">
        <v>5023</v>
      </c>
      <c r="C61" s="147">
        <f>(C85+C83)/C91</f>
        <v>0</v>
      </c>
      <c r="D61" s="147">
        <f>(D85+D83)/D91</f>
        <v>0</v>
      </c>
      <c r="E61" s="147">
        <f>(E85+E83)/E91</f>
        <v>0</v>
      </c>
      <c r="F61" s="148"/>
      <c r="G61" s="142" t="s">
        <v>55</v>
      </c>
      <c r="H61" s="143" t="s">
        <v>55</v>
      </c>
    </row>
    <row r="62" spans="1:9" s="4" customFormat="1" ht="60" customHeight="1">
      <c r="A62" s="76" t="s">
        <v>67</v>
      </c>
      <c r="B62" s="34">
        <v>5024</v>
      </c>
      <c r="C62" s="147">
        <f>(C82+C84)/C81</f>
        <v>0.33884246454422406</v>
      </c>
      <c r="D62" s="147">
        <f>(D82+D84)/D81</f>
        <v>0.56348199009203448</v>
      </c>
      <c r="E62" s="147">
        <f>(E82+E84)/E81</f>
        <v>0.23712945185177273</v>
      </c>
      <c r="F62" s="148"/>
      <c r="G62" s="142" t="s">
        <v>55</v>
      </c>
      <c r="H62" s="143" t="s">
        <v>55</v>
      </c>
    </row>
    <row r="63" spans="1:9" s="4" customFormat="1">
      <c r="A63" s="134" t="s">
        <v>68</v>
      </c>
      <c r="B63" s="34"/>
      <c r="C63" s="148"/>
      <c r="D63" s="148"/>
      <c r="E63" s="147"/>
      <c r="F63" s="148"/>
      <c r="G63" s="142" t="s">
        <v>55</v>
      </c>
      <c r="H63" s="143" t="s">
        <v>55</v>
      </c>
    </row>
    <row r="64" spans="1:9" s="4" customFormat="1" ht="56.25">
      <c r="A64" s="76" t="s">
        <v>69</v>
      </c>
      <c r="B64" s="34">
        <v>5030</v>
      </c>
      <c r="C64" s="147">
        <f>C75/C84</f>
        <v>5.3613967950251133</v>
      </c>
      <c r="D64" s="147">
        <f>D75/D84</f>
        <v>1.5253466916813339</v>
      </c>
      <c r="E64" s="147">
        <f>E75/E84</f>
        <v>11.268666666666666</v>
      </c>
      <c r="F64" s="148"/>
      <c r="G64" s="142" t="s">
        <v>55</v>
      </c>
      <c r="H64" s="143" t="s">
        <v>55</v>
      </c>
    </row>
    <row r="65" spans="1:8" s="4" customFormat="1" ht="56.25">
      <c r="A65" s="76" t="s">
        <v>70</v>
      </c>
      <c r="B65" s="34">
        <v>5031</v>
      </c>
      <c r="C65" s="147">
        <f>(C75-C76)/C84</f>
        <v>1.5969265725902895</v>
      </c>
      <c r="D65" s="147">
        <f>(D75-D76)/D84</f>
        <v>7.1214436299634448E-2</v>
      </c>
      <c r="E65" s="147">
        <f>(E75-E76)/E84</f>
        <v>11.268666666666666</v>
      </c>
      <c r="F65" s="148"/>
      <c r="G65" s="142" t="s">
        <v>55</v>
      </c>
      <c r="H65" s="143" t="s">
        <v>55</v>
      </c>
    </row>
    <row r="66" spans="1:8" s="4" customFormat="1" ht="56.25">
      <c r="A66" s="76" t="s">
        <v>71</v>
      </c>
      <c r="B66" s="34">
        <v>5032</v>
      </c>
      <c r="C66" s="147">
        <f>(C80+C79)/C84</f>
        <v>1.5574025352786414</v>
      </c>
      <c r="D66" s="147">
        <f>(D80+D79)/D84</f>
        <v>5.9532328878401639E-2</v>
      </c>
      <c r="E66" s="147">
        <f>(E80+E79)/E84</f>
        <v>0.4695151515151515</v>
      </c>
      <c r="F66" s="148"/>
      <c r="G66" s="142" t="s">
        <v>55</v>
      </c>
      <c r="H66" s="143" t="s">
        <v>55</v>
      </c>
    </row>
    <row r="67" spans="1:8" s="4" customFormat="1" ht="75">
      <c r="A67" s="25" t="s">
        <v>72</v>
      </c>
      <c r="B67" s="34">
        <v>5033</v>
      </c>
      <c r="C67" s="147">
        <f>C77*365/C34</f>
        <v>0.56591637694357089</v>
      </c>
      <c r="D67" s="147">
        <f>D77*365/D34</f>
        <v>0.58966695582239048</v>
      </c>
      <c r="E67" s="147">
        <f>E77*365/E34</f>
        <v>1.0748605083694978</v>
      </c>
      <c r="F67" s="148"/>
      <c r="G67" s="142" t="s">
        <v>55</v>
      </c>
      <c r="H67" s="143" t="s">
        <v>55</v>
      </c>
    </row>
    <row r="68" spans="1:8" s="4" customFormat="1" ht="75">
      <c r="A68" s="25" t="s">
        <v>73</v>
      </c>
      <c r="B68" s="160">
        <v>5034</v>
      </c>
      <c r="C68" s="147">
        <f>C86*365/ABS(C35)</f>
        <v>0.5914240032049104</v>
      </c>
      <c r="D68" s="147">
        <f>D86*365/ABS(D35)</f>
        <v>7.4610070744902206</v>
      </c>
      <c r="E68" s="147">
        <f>E86*365/ABS(E35)</f>
        <v>0.19831365477803473</v>
      </c>
      <c r="F68" s="148"/>
      <c r="G68" s="142" t="s">
        <v>55</v>
      </c>
      <c r="H68" s="144" t="s">
        <v>55</v>
      </c>
    </row>
    <row r="69" spans="1:8" s="4" customFormat="1" ht="38.25" thickBot="1">
      <c r="A69" s="136" t="s">
        <v>74</v>
      </c>
      <c r="B69" s="67">
        <v>5040</v>
      </c>
      <c r="C69" s="149"/>
      <c r="D69" s="149"/>
      <c r="E69" s="149"/>
      <c r="F69" s="150"/>
      <c r="G69" s="145" t="s">
        <v>55</v>
      </c>
      <c r="H69" s="146" t="s">
        <v>55</v>
      </c>
    </row>
    <row r="70" spans="1:8" s="4" customFormat="1" ht="30" customHeight="1" thickBot="1">
      <c r="A70" s="326" t="s">
        <v>75</v>
      </c>
      <c r="B70" s="327"/>
      <c r="C70" s="327"/>
      <c r="D70" s="327"/>
      <c r="E70" s="327"/>
      <c r="F70" s="327"/>
      <c r="G70" s="327"/>
      <c r="H70" s="328"/>
    </row>
    <row r="71" spans="1:8" s="4" customFormat="1" ht="20.100000000000001" customHeight="1">
      <c r="A71" s="77" t="s">
        <v>76</v>
      </c>
      <c r="B71" s="66">
        <v>6000</v>
      </c>
      <c r="C71" s="193">
        <v>250196</v>
      </c>
      <c r="D71" s="210">
        <v>278827</v>
      </c>
      <c r="E71" s="210">
        <v>188546</v>
      </c>
      <c r="F71" s="125" t="s">
        <v>55</v>
      </c>
      <c r="G71" s="111">
        <f>D71-E71</f>
        <v>90281</v>
      </c>
      <c r="H71" s="119">
        <f>(D71/E71)*100</f>
        <v>147.88274479437376</v>
      </c>
    </row>
    <row r="72" spans="1:8" s="4" customFormat="1" ht="20.100000000000001" customHeight="1">
      <c r="A72" s="78" t="s">
        <v>77</v>
      </c>
      <c r="B72" s="33">
        <v>6001</v>
      </c>
      <c r="C72" s="194">
        <f>C73-C74</f>
        <v>167482</v>
      </c>
      <c r="D72" s="194">
        <f>D73-D74</f>
        <v>174401</v>
      </c>
      <c r="E72" s="225">
        <f>E73-E74</f>
        <v>154267</v>
      </c>
      <c r="F72" s="26" t="s">
        <v>55</v>
      </c>
      <c r="G72" s="112">
        <f t="shared" ref="G72:G91" si="2">D72-E72</f>
        <v>20134</v>
      </c>
      <c r="H72" s="120">
        <f t="shared" ref="H72:H91" si="3">(D72/E72)*100</f>
        <v>113.05139790104171</v>
      </c>
    </row>
    <row r="73" spans="1:8" s="4" customFormat="1" ht="20.100000000000001" customHeight="1">
      <c r="A73" s="78" t="s">
        <v>78</v>
      </c>
      <c r="B73" s="33">
        <v>6002</v>
      </c>
      <c r="C73" s="195">
        <v>312242</v>
      </c>
      <c r="D73" s="210">
        <v>358903</v>
      </c>
      <c r="E73" s="210">
        <v>354736</v>
      </c>
      <c r="F73" s="26" t="s">
        <v>55</v>
      </c>
      <c r="G73" s="112">
        <f t="shared" si="2"/>
        <v>4167</v>
      </c>
      <c r="H73" s="120">
        <f t="shared" si="3"/>
        <v>101.17467637905374</v>
      </c>
    </row>
    <row r="74" spans="1:8" s="4" customFormat="1" ht="20.100000000000001" customHeight="1">
      <c r="A74" s="78" t="s">
        <v>79</v>
      </c>
      <c r="B74" s="33">
        <v>6003</v>
      </c>
      <c r="C74" s="195">
        <v>144760</v>
      </c>
      <c r="D74" s="210">
        <v>184502</v>
      </c>
      <c r="E74" s="210">
        <v>200469</v>
      </c>
      <c r="F74" s="26" t="s">
        <v>55</v>
      </c>
      <c r="G74" s="112">
        <f t="shared" si="2"/>
        <v>-15967</v>
      </c>
      <c r="H74" s="120">
        <f t="shared" si="3"/>
        <v>92.035177508742009</v>
      </c>
    </row>
    <row r="75" spans="1:8" s="4" customFormat="1" ht="20.100000000000001" customHeight="1">
      <c r="A75" s="76" t="s">
        <v>80</v>
      </c>
      <c r="B75" s="160">
        <v>6010</v>
      </c>
      <c r="C75" s="195">
        <v>89664</v>
      </c>
      <c r="D75" s="210">
        <v>78865</v>
      </c>
      <c r="E75" s="210">
        <v>185933</v>
      </c>
      <c r="F75" s="26" t="s">
        <v>55</v>
      </c>
      <c r="G75" s="112">
        <f t="shared" si="2"/>
        <v>-107068</v>
      </c>
      <c r="H75" s="120">
        <f t="shared" si="3"/>
        <v>42.415816450011562</v>
      </c>
    </row>
    <row r="76" spans="1:8" s="4" customFormat="1" ht="20.100000000000001" customHeight="1">
      <c r="A76" s="76" t="s">
        <v>81</v>
      </c>
      <c r="B76" s="160">
        <v>6011</v>
      </c>
      <c r="C76" s="195">
        <v>62957</v>
      </c>
      <c r="D76" s="213">
        <v>75183</v>
      </c>
      <c r="E76" s="211"/>
      <c r="F76" s="26" t="s">
        <v>55</v>
      </c>
      <c r="G76" s="112">
        <f t="shared" si="2"/>
        <v>75183</v>
      </c>
      <c r="H76" s="120" t="e">
        <f t="shared" si="3"/>
        <v>#DIV/0!</v>
      </c>
    </row>
    <row r="77" spans="1:8" s="4" customFormat="1" ht="20.100000000000001" customHeight="1">
      <c r="A77" s="76" t="s">
        <v>82</v>
      </c>
      <c r="B77" s="160">
        <v>6012</v>
      </c>
      <c r="C77" s="195">
        <v>458</v>
      </c>
      <c r="D77" s="210">
        <v>460</v>
      </c>
      <c r="E77" s="210">
        <v>950</v>
      </c>
      <c r="F77" s="26" t="s">
        <v>55</v>
      </c>
      <c r="G77" s="112">
        <f t="shared" si="2"/>
        <v>-490</v>
      </c>
      <c r="H77" s="120">
        <f t="shared" si="3"/>
        <v>48.421052631578945</v>
      </c>
    </row>
    <row r="78" spans="1:8" s="4" customFormat="1">
      <c r="A78" s="76" t="s">
        <v>83</v>
      </c>
      <c r="B78" s="160">
        <v>6013</v>
      </c>
      <c r="C78" s="195">
        <v>8</v>
      </c>
      <c r="D78" s="213">
        <v>5</v>
      </c>
      <c r="E78" s="211"/>
      <c r="F78" s="26" t="s">
        <v>55</v>
      </c>
      <c r="G78" s="112">
        <f t="shared" si="2"/>
        <v>5</v>
      </c>
      <c r="H78" s="120" t="e">
        <f t="shared" si="3"/>
        <v>#DIV/0!</v>
      </c>
    </row>
    <row r="79" spans="1:8" s="4" customFormat="1" ht="20.100000000000001" customHeight="1">
      <c r="A79" s="76" t="s">
        <v>84</v>
      </c>
      <c r="B79" s="160">
        <v>6014</v>
      </c>
      <c r="C79" s="196"/>
      <c r="D79" s="213"/>
      <c r="E79" s="211"/>
      <c r="F79" s="26" t="s">
        <v>55</v>
      </c>
      <c r="G79" s="112">
        <f t="shared" si="2"/>
        <v>0</v>
      </c>
      <c r="H79" s="120" t="e">
        <f t="shared" si="3"/>
        <v>#DIV/0!</v>
      </c>
    </row>
    <row r="80" spans="1:8" s="4" customFormat="1" ht="20.100000000000001" customHeight="1">
      <c r="A80" s="76" t="s">
        <v>85</v>
      </c>
      <c r="B80" s="160">
        <v>6015</v>
      </c>
      <c r="C80" s="196">
        <f>'ІІІ. Рух грош. коштів'!C83</f>
        <v>26046</v>
      </c>
      <c r="D80" s="196">
        <f>'ІІІ. Рух грош. коштів'!D83</f>
        <v>3078</v>
      </c>
      <c r="E80" s="196">
        <f>'ІІІ. Рух грош. коштів'!E83</f>
        <v>7747</v>
      </c>
      <c r="F80" s="26" t="s">
        <v>55</v>
      </c>
      <c r="G80" s="112">
        <f t="shared" si="2"/>
        <v>-4669</v>
      </c>
      <c r="H80" s="120">
        <f t="shared" si="3"/>
        <v>39.731508971214666</v>
      </c>
    </row>
    <row r="81" spans="1:8" s="4" customFormat="1" ht="20.100000000000001" customHeight="1">
      <c r="A81" s="73" t="s">
        <v>86</v>
      </c>
      <c r="B81" s="161">
        <v>6020</v>
      </c>
      <c r="C81" s="197">
        <f>C71+C75</f>
        <v>339860</v>
      </c>
      <c r="D81" s="197">
        <f t="shared" ref="D81" si="4">D71+D75</f>
        <v>357692</v>
      </c>
      <c r="E81" s="229">
        <f>E71+E75</f>
        <v>374479</v>
      </c>
      <c r="F81" s="126" t="s">
        <v>55</v>
      </c>
      <c r="G81" s="113">
        <f t="shared" si="2"/>
        <v>-16787</v>
      </c>
      <c r="H81" s="121">
        <f t="shared" si="3"/>
        <v>95.517238616851671</v>
      </c>
    </row>
    <row r="82" spans="1:8" s="4" customFormat="1" ht="20.100000000000001" customHeight="1">
      <c r="A82" s="76" t="s">
        <v>87</v>
      </c>
      <c r="B82" s="160">
        <v>6030</v>
      </c>
      <c r="C82" s="232">
        <v>98435</v>
      </c>
      <c r="D82" s="210">
        <v>149850</v>
      </c>
      <c r="E82" s="212">
        <v>72300</v>
      </c>
      <c r="F82" s="26" t="s">
        <v>55</v>
      </c>
      <c r="G82" s="112">
        <f t="shared" si="2"/>
        <v>77550</v>
      </c>
      <c r="H82" s="120">
        <f t="shared" si="3"/>
        <v>207.26141078838177</v>
      </c>
    </row>
    <row r="83" spans="1:8" s="4" customFormat="1" ht="20.100000000000001" customHeight="1">
      <c r="A83" s="76" t="s">
        <v>88</v>
      </c>
      <c r="B83" s="160">
        <v>6031</v>
      </c>
      <c r="C83" s="232"/>
      <c r="D83" s="213"/>
      <c r="E83" s="211"/>
      <c r="F83" s="26" t="s">
        <v>55</v>
      </c>
      <c r="G83" s="112">
        <f t="shared" si="2"/>
        <v>0</v>
      </c>
      <c r="H83" s="120" t="e">
        <f t="shared" si="3"/>
        <v>#DIV/0!</v>
      </c>
    </row>
    <row r="84" spans="1:8" s="4" customFormat="1" ht="20.100000000000001" customHeight="1">
      <c r="A84" s="76" t="s">
        <v>89</v>
      </c>
      <c r="B84" s="160">
        <v>6040</v>
      </c>
      <c r="C84" s="232">
        <v>16724</v>
      </c>
      <c r="D84" s="210">
        <v>51703</v>
      </c>
      <c r="E84" s="212">
        <v>16500</v>
      </c>
      <c r="F84" s="26" t="s">
        <v>55</v>
      </c>
      <c r="G84" s="112">
        <f t="shared" si="2"/>
        <v>35203</v>
      </c>
      <c r="H84" s="120">
        <f t="shared" si="3"/>
        <v>313.35151515151517</v>
      </c>
    </row>
    <row r="85" spans="1:8" s="4" customFormat="1" ht="20.100000000000001" customHeight="1">
      <c r="A85" s="76" t="s">
        <v>90</v>
      </c>
      <c r="B85" s="160">
        <v>6041</v>
      </c>
      <c r="C85" s="232"/>
      <c r="D85" s="213"/>
      <c r="E85" s="211"/>
      <c r="F85" s="26" t="s">
        <v>55</v>
      </c>
      <c r="G85" s="112">
        <f>D85-E85</f>
        <v>0</v>
      </c>
      <c r="H85" s="120" t="e">
        <f>(D85/E85)*100</f>
        <v>#DIV/0!</v>
      </c>
    </row>
    <row r="86" spans="1:8" s="4" customFormat="1" ht="20.100000000000001" customHeight="1">
      <c r="A86" s="76" t="s">
        <v>91</v>
      </c>
      <c r="B86" s="160">
        <v>6042</v>
      </c>
      <c r="C86" s="213">
        <v>453</v>
      </c>
      <c r="D86" s="213">
        <v>6140</v>
      </c>
      <c r="E86" s="211">
        <v>160</v>
      </c>
      <c r="F86" s="26" t="s">
        <v>55</v>
      </c>
      <c r="G86" s="112">
        <f>D86-E86</f>
        <v>5980</v>
      </c>
      <c r="H86" s="120">
        <f>(D86/E86)*100</f>
        <v>3837.5</v>
      </c>
    </row>
    <row r="87" spans="1:8" s="4" customFormat="1" ht="20.100000000000001" customHeight="1">
      <c r="A87" s="76" t="s">
        <v>92</v>
      </c>
      <c r="B87" s="160">
        <v>6043</v>
      </c>
      <c r="C87" s="232">
        <v>41</v>
      </c>
      <c r="D87" s="198">
        <v>40</v>
      </c>
      <c r="E87" s="211" t="s">
        <v>520</v>
      </c>
      <c r="F87" s="26" t="s">
        <v>55</v>
      </c>
      <c r="G87" s="112" t="e">
        <f>D87-E87</f>
        <v>#VALUE!</v>
      </c>
      <c r="H87" s="120" t="e">
        <f>(D87/E87)*100</f>
        <v>#VALUE!</v>
      </c>
    </row>
    <row r="88" spans="1:8" s="4" customFormat="1" ht="20.100000000000001" customHeight="1">
      <c r="A88" s="73" t="s">
        <v>93</v>
      </c>
      <c r="B88" s="161">
        <v>6050</v>
      </c>
      <c r="C88" s="229">
        <f>C82+C84</f>
        <v>115159</v>
      </c>
      <c r="D88" s="200">
        <f t="shared" ref="D88" si="5">D82+D84</f>
        <v>201553</v>
      </c>
      <c r="E88" s="297">
        <f>E82+E84</f>
        <v>88800</v>
      </c>
      <c r="F88" s="126" t="s">
        <v>55</v>
      </c>
      <c r="G88" s="113">
        <f>D88-E88</f>
        <v>112753</v>
      </c>
      <c r="H88" s="121">
        <f>(D88/E88)*100</f>
        <v>226.97409909909911</v>
      </c>
    </row>
    <row r="89" spans="1:8" s="4" customFormat="1" ht="20.100000000000001" customHeight="1">
      <c r="A89" s="76" t="s">
        <v>94</v>
      </c>
      <c r="B89" s="160">
        <v>6060</v>
      </c>
      <c r="C89" s="233"/>
      <c r="D89" s="196"/>
      <c r="E89" s="211"/>
      <c r="F89" s="26" t="s">
        <v>55</v>
      </c>
      <c r="G89" s="112">
        <f t="shared" si="2"/>
        <v>0</v>
      </c>
      <c r="H89" s="120" t="e">
        <f t="shared" si="3"/>
        <v>#DIV/0!</v>
      </c>
    </row>
    <row r="90" spans="1:8" s="4" customFormat="1">
      <c r="A90" s="76" t="s">
        <v>95</v>
      </c>
      <c r="B90" s="160">
        <v>6070</v>
      </c>
      <c r="C90" s="234"/>
      <c r="D90" s="196"/>
      <c r="E90" s="211"/>
      <c r="F90" s="26" t="s">
        <v>55</v>
      </c>
      <c r="G90" s="112">
        <f t="shared" si="2"/>
        <v>0</v>
      </c>
      <c r="H90" s="120" t="e">
        <f t="shared" si="3"/>
        <v>#DIV/0!</v>
      </c>
    </row>
    <row r="91" spans="1:8" s="4" customFormat="1" ht="20.100000000000001" customHeight="1" thickBot="1">
      <c r="A91" s="79" t="s">
        <v>96</v>
      </c>
      <c r="B91" s="52">
        <v>6080</v>
      </c>
      <c r="C91" s="199">
        <f>C81-C88</f>
        <v>224701</v>
      </c>
      <c r="D91" s="199">
        <f t="shared" ref="D91" si="6">D81-D88</f>
        <v>156139</v>
      </c>
      <c r="E91" s="297">
        <f>E81-E88</f>
        <v>285679</v>
      </c>
      <c r="F91" s="127" t="s">
        <v>55</v>
      </c>
      <c r="G91" s="114">
        <f t="shared" si="2"/>
        <v>-129540</v>
      </c>
      <c r="H91" s="122">
        <f t="shared" si="3"/>
        <v>54.655399941892824</v>
      </c>
    </row>
    <row r="92" spans="1:8" s="4" customFormat="1" ht="24" customHeight="1" thickBot="1">
      <c r="A92" s="334" t="s">
        <v>97</v>
      </c>
      <c r="B92" s="335"/>
      <c r="C92" s="335"/>
      <c r="D92" s="335"/>
      <c r="E92" s="335"/>
      <c r="F92" s="335"/>
      <c r="G92" s="335"/>
      <c r="H92" s="336"/>
    </row>
    <row r="93" spans="1:8" s="4" customFormat="1" ht="19.5" customHeight="1">
      <c r="A93" s="80" t="s">
        <v>98</v>
      </c>
      <c r="B93" s="69">
        <v>7000</v>
      </c>
      <c r="C93" s="70"/>
      <c r="D93" s="70"/>
      <c r="E93" s="70"/>
      <c r="F93" s="167">
        <f>'IV кап.інв. V кред.'!C38</f>
        <v>0</v>
      </c>
      <c r="G93" s="107">
        <f>F93-E93</f>
        <v>0</v>
      </c>
      <c r="H93" s="116" t="e">
        <f>(F93/E93)*100</f>
        <v>#DIV/0!</v>
      </c>
    </row>
    <row r="94" spans="1:8" s="4" customFormat="1" ht="20.100000000000001" customHeight="1">
      <c r="A94" s="73" t="s">
        <v>99</v>
      </c>
      <c r="B94" s="51" t="s">
        <v>100</v>
      </c>
      <c r="C94" s="167">
        <f>SUM(C95:C97)</f>
        <v>0</v>
      </c>
      <c r="D94" s="167">
        <f>SUM(D95:D97)</f>
        <v>0</v>
      </c>
      <c r="E94" s="167">
        <f>SUM(E95:E97)</f>
        <v>0</v>
      </c>
      <c r="F94" s="167">
        <f>SUM(F95:F97)</f>
        <v>0</v>
      </c>
      <c r="G94" s="113">
        <f>F94-E94</f>
        <v>0</v>
      </c>
      <c r="H94" s="121" t="e">
        <f>(F94/E94)*100</f>
        <v>#DIV/0!</v>
      </c>
    </row>
    <row r="95" spans="1:8" s="4" customFormat="1" ht="20.100000000000001" customHeight="1">
      <c r="A95" s="76" t="s">
        <v>101</v>
      </c>
      <c r="B95" s="50" t="s">
        <v>102</v>
      </c>
      <c r="C95" s="27"/>
      <c r="D95" s="27"/>
      <c r="E95" s="27">
        <f>'IV кап.інв. V кред.'!E29</f>
        <v>0</v>
      </c>
      <c r="F95" s="27">
        <f>'IV кап.інв. V кред.'!F29</f>
        <v>0</v>
      </c>
      <c r="G95" s="112">
        <f t="shared" ref="G95:G102" si="7">F95-E95</f>
        <v>0</v>
      </c>
      <c r="H95" s="120" t="e">
        <f t="shared" ref="H95:H102" si="8">(F95/E95)*100</f>
        <v>#DIV/0!</v>
      </c>
    </row>
    <row r="96" spans="1:8" s="4" customFormat="1" ht="20.100000000000001" customHeight="1">
      <c r="A96" s="76" t="s">
        <v>103</v>
      </c>
      <c r="B96" s="50" t="s">
        <v>104</v>
      </c>
      <c r="C96" s="27"/>
      <c r="D96" s="27"/>
      <c r="E96" s="27">
        <f>'IV кап.інв. V кред.'!E32</f>
        <v>0</v>
      </c>
      <c r="F96" s="27">
        <f>'IV кап.інв. V кред.'!F32</f>
        <v>0</v>
      </c>
      <c r="G96" s="112">
        <f t="shared" si="7"/>
        <v>0</v>
      </c>
      <c r="H96" s="120" t="e">
        <f t="shared" si="8"/>
        <v>#DIV/0!</v>
      </c>
    </row>
    <row r="97" spans="1:8" s="4" customFormat="1" ht="19.5" customHeight="1">
      <c r="A97" s="76" t="s">
        <v>105</v>
      </c>
      <c r="B97" s="50" t="s">
        <v>106</v>
      </c>
      <c r="C97" s="27"/>
      <c r="D97" s="27"/>
      <c r="E97" s="27">
        <f>'IV кап.інв. V кред.'!E35</f>
        <v>0</v>
      </c>
      <c r="F97" s="27">
        <f>'IV кап.інв. V кред.'!F35</f>
        <v>0</v>
      </c>
      <c r="G97" s="112">
        <f t="shared" si="7"/>
        <v>0</v>
      </c>
      <c r="H97" s="120" t="e">
        <f t="shared" si="8"/>
        <v>#DIV/0!</v>
      </c>
    </row>
    <row r="98" spans="1:8" s="4" customFormat="1" ht="20.100000000000001" customHeight="1">
      <c r="A98" s="73" t="s">
        <v>107</v>
      </c>
      <c r="B98" s="51" t="s">
        <v>108</v>
      </c>
      <c r="C98" s="167">
        <f>SUM(C99:C101)</f>
        <v>0</v>
      </c>
      <c r="D98" s="167">
        <f>SUM(D99:D101)</f>
        <v>0</v>
      </c>
      <c r="E98" s="167">
        <f>SUM(E99:E101)</f>
        <v>0</v>
      </c>
      <c r="F98" s="167">
        <f>SUM(F99:F101)</f>
        <v>0</v>
      </c>
      <c r="G98" s="113">
        <f t="shared" si="7"/>
        <v>0</v>
      </c>
      <c r="H98" s="121" t="e">
        <f t="shared" si="8"/>
        <v>#DIV/0!</v>
      </c>
    </row>
    <row r="99" spans="1:8" s="4" customFormat="1" ht="20.100000000000001" customHeight="1">
      <c r="A99" s="76" t="s">
        <v>101</v>
      </c>
      <c r="B99" s="50" t="s">
        <v>109</v>
      </c>
      <c r="C99" s="27"/>
      <c r="D99" s="27"/>
      <c r="E99" s="27" t="str">
        <f>'IV кап.інв. V кред.'!G29</f>
        <v>(    )</v>
      </c>
      <c r="F99" s="27" t="str">
        <f>'IV кап.інв. V кред.'!H29</f>
        <v>(    )</v>
      </c>
      <c r="G99" s="112" t="e">
        <f t="shared" si="7"/>
        <v>#VALUE!</v>
      </c>
      <c r="H99" s="120" t="e">
        <f t="shared" si="8"/>
        <v>#VALUE!</v>
      </c>
    </row>
    <row r="100" spans="1:8" s="4" customFormat="1" ht="20.100000000000001" customHeight="1">
      <c r="A100" s="76" t="s">
        <v>103</v>
      </c>
      <c r="B100" s="50" t="s">
        <v>110</v>
      </c>
      <c r="C100" s="27"/>
      <c r="D100" s="27"/>
      <c r="E100" s="27" t="str">
        <f>'IV кап.інв. V кред.'!G32</f>
        <v>(    )</v>
      </c>
      <c r="F100" s="27" t="str">
        <f>'IV кап.інв. V кред.'!H32</f>
        <v>(    )</v>
      </c>
      <c r="G100" s="112" t="e">
        <f t="shared" si="7"/>
        <v>#VALUE!</v>
      </c>
      <c r="H100" s="120" t="e">
        <f t="shared" si="8"/>
        <v>#VALUE!</v>
      </c>
    </row>
    <row r="101" spans="1:8" s="4" customFormat="1" ht="20.100000000000001" customHeight="1">
      <c r="A101" s="76" t="s">
        <v>105</v>
      </c>
      <c r="B101" s="50" t="s">
        <v>111</v>
      </c>
      <c r="C101" s="27"/>
      <c r="D101" s="27"/>
      <c r="E101" s="27" t="str">
        <f>'IV кап.інв. V кред.'!G35</f>
        <v>(    )</v>
      </c>
      <c r="F101" s="27" t="str">
        <f>'IV кап.інв. V кред.'!H35</f>
        <v>(    )</v>
      </c>
      <c r="G101" s="112" t="e">
        <f t="shared" si="7"/>
        <v>#VALUE!</v>
      </c>
      <c r="H101" s="120" t="e">
        <f t="shared" si="8"/>
        <v>#VALUE!</v>
      </c>
    </row>
    <row r="102" spans="1:8" s="4" customFormat="1" ht="19.5" customHeight="1" thickBot="1">
      <c r="A102" s="81" t="s">
        <v>112</v>
      </c>
      <c r="B102" s="52">
        <v>7030</v>
      </c>
      <c r="C102" s="53"/>
      <c r="D102" s="53"/>
      <c r="E102" s="53"/>
      <c r="F102" s="128">
        <f>'IV кап.інв. V кред.'!Q38</f>
        <v>0</v>
      </c>
      <c r="G102" s="114">
        <f t="shared" si="7"/>
        <v>0</v>
      </c>
      <c r="H102" s="122" t="e">
        <f t="shared" si="8"/>
        <v>#DIV/0!</v>
      </c>
    </row>
    <row r="103" spans="1:8" s="4" customFormat="1" ht="27" customHeight="1" thickBot="1">
      <c r="A103" s="326" t="s">
        <v>113</v>
      </c>
      <c r="B103" s="327"/>
      <c r="C103" s="327"/>
      <c r="D103" s="327"/>
      <c r="E103" s="327"/>
      <c r="F103" s="327"/>
      <c r="G103" s="327"/>
      <c r="H103" s="328"/>
    </row>
    <row r="104" spans="1:8" s="4" customFormat="1" ht="63.75" customHeight="1">
      <c r="A104" s="82" t="s">
        <v>114</v>
      </c>
      <c r="B104" s="65" t="s">
        <v>115</v>
      </c>
      <c r="C104" s="206">
        <f>SUM(C105:C109)</f>
        <v>704</v>
      </c>
      <c r="D104" s="107">
        <f>SUM(D105:D109)</f>
        <v>716</v>
      </c>
      <c r="E104" s="107">
        <f>SUM(E105:E109)</f>
        <v>716</v>
      </c>
      <c r="F104" s="107">
        <f>SUM(F105:F109)</f>
        <v>716</v>
      </c>
      <c r="G104" s="107">
        <f>F104-E104</f>
        <v>0</v>
      </c>
      <c r="H104" s="116">
        <f>(F104/E104)*100</f>
        <v>100</v>
      </c>
    </row>
    <row r="105" spans="1:8" s="4" customFormat="1" ht="18.75" customHeight="1">
      <c r="A105" s="76" t="s">
        <v>116</v>
      </c>
      <c r="B105" s="35" t="s">
        <v>117</v>
      </c>
      <c r="C105" s="186"/>
      <c r="D105" s="106"/>
      <c r="E105" s="213"/>
      <c r="F105" s="106"/>
      <c r="G105" s="112">
        <f t="shared" ref="G105:G124" si="9">F105-E105</f>
        <v>0</v>
      </c>
      <c r="H105" s="120" t="e">
        <f t="shared" ref="H105:H124" si="10">(F105/E105)*100</f>
        <v>#DIV/0!</v>
      </c>
    </row>
    <row r="106" spans="1:8" s="4" customFormat="1" ht="18.75" customHeight="1">
      <c r="A106" s="76" t="s">
        <v>118</v>
      </c>
      <c r="B106" s="35" t="s">
        <v>119</v>
      </c>
      <c r="C106" s="201"/>
      <c r="D106" s="202"/>
      <c r="E106" s="213"/>
      <c r="F106" s="202"/>
      <c r="G106" s="112">
        <f t="shared" si="9"/>
        <v>0</v>
      </c>
      <c r="H106" s="120" t="e">
        <f t="shared" si="10"/>
        <v>#DIV/0!</v>
      </c>
    </row>
    <row r="107" spans="1:8" s="4" customFormat="1">
      <c r="A107" s="74" t="s">
        <v>120</v>
      </c>
      <c r="B107" s="35" t="s">
        <v>121</v>
      </c>
      <c r="C107" s="201">
        <v>1</v>
      </c>
      <c r="D107" s="202">
        <v>1</v>
      </c>
      <c r="E107" s="210">
        <v>1</v>
      </c>
      <c r="F107" s="202">
        <v>1</v>
      </c>
      <c r="G107" s="112">
        <f t="shared" si="9"/>
        <v>0</v>
      </c>
      <c r="H107" s="120">
        <f t="shared" si="10"/>
        <v>100</v>
      </c>
    </row>
    <row r="108" spans="1:8" s="4" customFormat="1">
      <c r="A108" s="74" t="s">
        <v>122</v>
      </c>
      <c r="B108" s="35" t="s">
        <v>123</v>
      </c>
      <c r="C108" s="201">
        <v>122</v>
      </c>
      <c r="D108" s="202">
        <v>133</v>
      </c>
      <c r="E108" s="210">
        <v>133</v>
      </c>
      <c r="F108" s="202">
        <v>133</v>
      </c>
      <c r="G108" s="112">
        <f t="shared" si="9"/>
        <v>0</v>
      </c>
      <c r="H108" s="120">
        <f t="shared" si="10"/>
        <v>100</v>
      </c>
    </row>
    <row r="109" spans="1:8" s="4" customFormat="1">
      <c r="A109" s="74" t="s">
        <v>124</v>
      </c>
      <c r="B109" s="35" t="s">
        <v>125</v>
      </c>
      <c r="C109" s="201">
        <v>581</v>
      </c>
      <c r="D109" s="202">
        <v>582</v>
      </c>
      <c r="E109" s="210">
        <v>582</v>
      </c>
      <c r="F109" s="202">
        <v>582</v>
      </c>
      <c r="G109" s="112">
        <f t="shared" si="9"/>
        <v>0</v>
      </c>
      <c r="H109" s="120">
        <f t="shared" si="10"/>
        <v>100</v>
      </c>
    </row>
    <row r="110" spans="1:8" s="4" customFormat="1" ht="20.100000000000001" customHeight="1">
      <c r="A110" s="73" t="s">
        <v>126</v>
      </c>
      <c r="B110" s="49" t="s">
        <v>127</v>
      </c>
      <c r="C110" s="203">
        <f>'І. Інф. до звіт.'!C103</f>
        <v>168949</v>
      </c>
      <c r="D110" s="203">
        <f>'І. Інф. до звіт.'!D103</f>
        <v>186066</v>
      </c>
      <c r="E110" s="203">
        <f>'І. Інф. до звіт.'!E103</f>
        <v>189935</v>
      </c>
      <c r="F110" s="203">
        <f>'І. Інф. до звіт.'!F103</f>
        <v>186066</v>
      </c>
      <c r="G110" s="113">
        <f t="shared" si="9"/>
        <v>-3869</v>
      </c>
      <c r="H110" s="121">
        <f t="shared" si="10"/>
        <v>97.962987337773441</v>
      </c>
    </row>
    <row r="111" spans="1:8" s="4" customFormat="1" ht="20.100000000000001" customHeight="1">
      <c r="A111" s="76" t="s">
        <v>116</v>
      </c>
      <c r="B111" s="35" t="s">
        <v>128</v>
      </c>
      <c r="C111" s="202"/>
      <c r="D111" s="202"/>
      <c r="E111" s="213"/>
      <c r="F111" s="202"/>
      <c r="G111" s="112">
        <f t="shared" si="9"/>
        <v>0</v>
      </c>
      <c r="H111" s="120" t="e">
        <f t="shared" si="10"/>
        <v>#DIV/0!</v>
      </c>
    </row>
    <row r="112" spans="1:8" s="4" customFormat="1" ht="20.100000000000001" customHeight="1">
      <c r="A112" s="76" t="s">
        <v>118</v>
      </c>
      <c r="B112" s="35" t="s">
        <v>129</v>
      </c>
      <c r="C112" s="202"/>
      <c r="D112" s="202"/>
      <c r="E112" s="232"/>
      <c r="F112" s="202"/>
      <c r="G112" s="112">
        <f t="shared" si="9"/>
        <v>0</v>
      </c>
      <c r="H112" s="120" t="e">
        <f t="shared" si="10"/>
        <v>#DIV/0!</v>
      </c>
    </row>
    <row r="113" spans="1:9" s="4" customFormat="1" ht="20.100000000000001" customHeight="1">
      <c r="A113" s="76" t="s">
        <v>120</v>
      </c>
      <c r="B113" s="35" t="s">
        <v>130</v>
      </c>
      <c r="C113" s="201">
        <v>693</v>
      </c>
      <c r="D113" s="202">
        <v>873</v>
      </c>
      <c r="E113" s="235">
        <v>868</v>
      </c>
      <c r="F113" s="202">
        <v>873</v>
      </c>
      <c r="G113" s="112">
        <f t="shared" si="9"/>
        <v>5</v>
      </c>
      <c r="H113" s="120">
        <f t="shared" si="10"/>
        <v>100.57603686635946</v>
      </c>
    </row>
    <row r="114" spans="1:9" s="4" customFormat="1" ht="20.100000000000001" customHeight="1">
      <c r="A114" s="76" t="s">
        <v>122</v>
      </c>
      <c r="B114" s="35" t="s">
        <v>131</v>
      </c>
      <c r="C114" s="201">
        <v>38061</v>
      </c>
      <c r="D114" s="202">
        <v>43570</v>
      </c>
      <c r="E114" s="296">
        <v>46293</v>
      </c>
      <c r="F114" s="202">
        <v>43570</v>
      </c>
      <c r="G114" s="112">
        <f t="shared" si="9"/>
        <v>-2723</v>
      </c>
      <c r="H114" s="120">
        <f t="shared" si="10"/>
        <v>94.11790119456505</v>
      </c>
    </row>
    <row r="115" spans="1:9" s="4" customFormat="1" ht="20.100000000000001" customHeight="1">
      <c r="A115" s="76" t="s">
        <v>124</v>
      </c>
      <c r="B115" s="35" t="s">
        <v>132</v>
      </c>
      <c r="C115" s="201">
        <v>130195</v>
      </c>
      <c r="D115" s="202">
        <v>141623</v>
      </c>
      <c r="E115" s="296">
        <v>142774</v>
      </c>
      <c r="F115" s="202">
        <v>141623</v>
      </c>
      <c r="G115" s="112">
        <f t="shared" si="9"/>
        <v>-1151</v>
      </c>
      <c r="H115" s="120">
        <f t="shared" si="10"/>
        <v>99.19383080953115</v>
      </c>
    </row>
    <row r="116" spans="1:9" s="4" customFormat="1" ht="43.5" customHeight="1">
      <c r="A116" s="73" t="s">
        <v>133</v>
      </c>
      <c r="B116" s="49" t="s">
        <v>134</v>
      </c>
      <c r="C116" s="203">
        <f>C110/C104/12*1000</f>
        <v>19998.697916666668</v>
      </c>
      <c r="D116" s="203">
        <f>D110/D104/12*1000</f>
        <v>21655.726256983238</v>
      </c>
      <c r="E116" s="203">
        <f>E110/E104/12*1000</f>
        <v>22106.028864059594</v>
      </c>
      <c r="F116" s="203">
        <f>F110/F104/12*1000</f>
        <v>21655.726256983238</v>
      </c>
      <c r="G116" s="113">
        <f t="shared" si="9"/>
        <v>-450.30260707635534</v>
      </c>
      <c r="H116" s="121">
        <f t="shared" si="10"/>
        <v>97.962987337773427</v>
      </c>
    </row>
    <row r="117" spans="1:9" s="4" customFormat="1" ht="20.100000000000001" customHeight="1">
      <c r="A117" s="76" t="s">
        <v>135</v>
      </c>
      <c r="B117" s="35" t="s">
        <v>136</v>
      </c>
      <c r="C117" s="204" t="e">
        <f>C111/#REF!/12*1000</f>
        <v>#REF!</v>
      </c>
      <c r="D117" s="204" t="e">
        <f t="shared" ref="D117:F118" si="11">D111/D105/3*1000</f>
        <v>#DIV/0!</v>
      </c>
      <c r="E117" s="204" t="e">
        <f t="shared" si="11"/>
        <v>#DIV/0!</v>
      </c>
      <c r="F117" s="204" t="e">
        <f t="shared" si="11"/>
        <v>#DIV/0!</v>
      </c>
      <c r="G117" s="112" t="e">
        <f t="shared" si="9"/>
        <v>#DIV/0!</v>
      </c>
      <c r="H117" s="120" t="e">
        <f t="shared" si="10"/>
        <v>#DIV/0!</v>
      </c>
    </row>
    <row r="118" spans="1:9" s="4" customFormat="1" ht="20.100000000000001" customHeight="1">
      <c r="A118" s="76" t="s">
        <v>137</v>
      </c>
      <c r="B118" s="35" t="s">
        <v>138</v>
      </c>
      <c r="C118" s="204" t="e">
        <f>C112/#REF!/12*1000</f>
        <v>#REF!</v>
      </c>
      <c r="D118" s="204" t="e">
        <f t="shared" si="11"/>
        <v>#DIV/0!</v>
      </c>
      <c r="E118" s="204" t="e">
        <f t="shared" si="11"/>
        <v>#DIV/0!</v>
      </c>
      <c r="F118" s="204" t="e">
        <f t="shared" si="11"/>
        <v>#DIV/0!</v>
      </c>
      <c r="G118" s="112" t="e">
        <f t="shared" si="9"/>
        <v>#DIV/0!</v>
      </c>
      <c r="H118" s="120" t="e">
        <f t="shared" si="10"/>
        <v>#DIV/0!</v>
      </c>
    </row>
    <row r="119" spans="1:9" s="4" customFormat="1" ht="20.100000000000001" customHeight="1">
      <c r="A119" s="74" t="s">
        <v>120</v>
      </c>
      <c r="B119" s="35" t="s">
        <v>139</v>
      </c>
      <c r="C119" s="204">
        <f>C113/C107/12*1000</f>
        <v>57750</v>
      </c>
      <c r="D119" s="204">
        <f>D113/D107/12*1000</f>
        <v>72750</v>
      </c>
      <c r="E119" s="204">
        <f>E113/E107/12*1000</f>
        <v>72333.333333333328</v>
      </c>
      <c r="F119" s="204">
        <f>F113/F107/12*1000</f>
        <v>72750</v>
      </c>
      <c r="G119" s="112">
        <f t="shared" si="9"/>
        <v>416.66666666667152</v>
      </c>
      <c r="H119" s="120">
        <f t="shared" si="10"/>
        <v>100.57603686635946</v>
      </c>
    </row>
    <row r="120" spans="1:9" s="97" customFormat="1" ht="20.100000000000001" customHeight="1">
      <c r="A120" s="95" t="s">
        <v>140</v>
      </c>
      <c r="B120" s="96" t="s">
        <v>141</v>
      </c>
      <c r="C120" s="205">
        <v>35303</v>
      </c>
      <c r="D120" s="205">
        <v>42197</v>
      </c>
      <c r="E120" s="205">
        <v>42197</v>
      </c>
      <c r="F120" s="205">
        <v>42197</v>
      </c>
      <c r="G120" s="112">
        <f>F120-E120</f>
        <v>0</v>
      </c>
      <c r="H120" s="120">
        <f>(F120/E120)*100</f>
        <v>100</v>
      </c>
    </row>
    <row r="121" spans="1:9" s="97" customFormat="1" ht="20.100000000000001" customHeight="1">
      <c r="A121" s="95" t="s">
        <v>142</v>
      </c>
      <c r="B121" s="96" t="s">
        <v>143</v>
      </c>
      <c r="C121" s="205"/>
      <c r="D121" s="205"/>
      <c r="E121" s="205"/>
      <c r="F121" s="205"/>
      <c r="G121" s="112">
        <f>F121-E121</f>
        <v>0</v>
      </c>
      <c r="H121" s="120" t="e">
        <f>(F121/E121)*100</f>
        <v>#DIV/0!</v>
      </c>
    </row>
    <row r="122" spans="1:9" s="97" customFormat="1" ht="20.100000000000001" customHeight="1">
      <c r="A122" s="95" t="s">
        <v>144</v>
      </c>
      <c r="B122" s="96" t="s">
        <v>145</v>
      </c>
      <c r="C122" s="205">
        <v>22447</v>
      </c>
      <c r="D122" s="205">
        <v>30553</v>
      </c>
      <c r="E122" s="205">
        <v>30136</v>
      </c>
      <c r="F122" s="205">
        <v>30553</v>
      </c>
      <c r="G122" s="112">
        <f>F122-E122</f>
        <v>417</v>
      </c>
      <c r="H122" s="120">
        <f>(F122/E122)*100</f>
        <v>101.38372710379613</v>
      </c>
    </row>
    <row r="123" spans="1:9" s="4" customFormat="1" ht="20.100000000000001" customHeight="1">
      <c r="A123" s="74" t="s">
        <v>146</v>
      </c>
      <c r="B123" s="35" t="s">
        <v>147</v>
      </c>
      <c r="C123" s="204">
        <f>C114/C108/12*1000</f>
        <v>25997.950819672129</v>
      </c>
      <c r="D123" s="204">
        <f>D114/D108/12*1000</f>
        <v>27299.498746867168</v>
      </c>
      <c r="E123" s="204">
        <f t="shared" ref="E123:F123" si="12">E114/E108/12*1000</f>
        <v>29005.639097744359</v>
      </c>
      <c r="F123" s="204">
        <f t="shared" si="12"/>
        <v>27299.498746867168</v>
      </c>
      <c r="G123" s="112">
        <f t="shared" si="9"/>
        <v>-1706.1403508771909</v>
      </c>
      <c r="H123" s="120">
        <f t="shared" si="10"/>
        <v>94.11790119456505</v>
      </c>
    </row>
    <row r="124" spans="1:9" s="4" customFormat="1" ht="20.100000000000001" customHeight="1" thickBot="1">
      <c r="A124" s="83" t="s">
        <v>148</v>
      </c>
      <c r="B124" s="54" t="s">
        <v>149</v>
      </c>
      <c r="C124" s="207">
        <f>C115/C109/12*1000</f>
        <v>18673.98164084911</v>
      </c>
      <c r="D124" s="207">
        <f>D115/D109/12*1000</f>
        <v>20278.207331042384</v>
      </c>
      <c r="E124" s="207">
        <f t="shared" ref="E124:F124" si="13">E115/E109/12*1000</f>
        <v>20443.012600229096</v>
      </c>
      <c r="F124" s="207">
        <f t="shared" si="13"/>
        <v>20278.207331042384</v>
      </c>
      <c r="G124" s="115">
        <f t="shared" si="9"/>
        <v>-164.80526918671239</v>
      </c>
      <c r="H124" s="123">
        <f t="shared" si="10"/>
        <v>99.19383080953115</v>
      </c>
    </row>
    <row r="125" spans="1:9" s="4" customFormat="1" ht="20.100000000000001" customHeight="1">
      <c r="A125" s="333" t="s">
        <v>150</v>
      </c>
      <c r="B125" s="333"/>
      <c r="C125" s="333"/>
      <c r="D125" s="333"/>
      <c r="E125" s="333"/>
      <c r="F125" s="333"/>
      <c r="G125" s="333"/>
      <c r="H125" s="333"/>
    </row>
    <row r="126" spans="1:9" s="4" customFormat="1" ht="20.100000000000001" customHeight="1">
      <c r="A126" s="158"/>
      <c r="B126" s="41"/>
      <c r="C126" s="42"/>
      <c r="D126" s="42"/>
      <c r="E126" s="43"/>
      <c r="F126" s="43"/>
      <c r="G126" s="43"/>
      <c r="H126" s="44"/>
    </row>
    <row r="127" spans="1:9">
      <c r="A127" s="19"/>
      <c r="B127" s="159"/>
      <c r="C127" s="159"/>
      <c r="D127" s="159"/>
      <c r="E127" s="159"/>
      <c r="F127" s="159"/>
      <c r="G127" s="159"/>
      <c r="H127" s="159"/>
      <c r="I127" s="170"/>
    </row>
    <row r="128" spans="1:9" ht="18.75" customHeight="1">
      <c r="A128" s="163" t="s">
        <v>428</v>
      </c>
      <c r="B128" s="1"/>
      <c r="C128" s="332" t="s">
        <v>151</v>
      </c>
      <c r="D128" s="332"/>
      <c r="E128" s="332"/>
      <c r="F128" s="332"/>
      <c r="G128" s="325" t="s">
        <v>419</v>
      </c>
      <c r="H128" s="325"/>
      <c r="I128" s="325"/>
    </row>
    <row r="129" spans="1:9" s="2" customFormat="1" ht="20.100000000000001" customHeight="1">
      <c r="A129" s="162" t="s">
        <v>153</v>
      </c>
      <c r="B129" s="170"/>
      <c r="C129" s="302" t="s">
        <v>154</v>
      </c>
      <c r="D129" s="302"/>
      <c r="E129" s="302"/>
      <c r="F129" s="302"/>
      <c r="G129" s="325"/>
      <c r="H129" s="325"/>
      <c r="I129" s="325"/>
    </row>
    <row r="130" spans="1:9">
      <c r="A130" s="19"/>
      <c r="B130" s="159"/>
      <c r="C130" s="159"/>
      <c r="D130" s="159"/>
      <c r="E130" s="159"/>
      <c r="F130" s="159"/>
      <c r="G130" s="159"/>
      <c r="H130" s="159"/>
      <c r="I130" s="170"/>
    </row>
    <row r="131" spans="1:9">
      <c r="A131" s="19"/>
      <c r="B131" s="159"/>
      <c r="C131" s="159"/>
      <c r="D131" s="159"/>
      <c r="E131" s="159"/>
      <c r="F131" s="159"/>
      <c r="G131" s="159"/>
      <c r="H131" s="159"/>
      <c r="I131" s="170"/>
    </row>
    <row r="132" spans="1:9">
      <c r="A132" s="19"/>
      <c r="B132" s="159"/>
      <c r="C132" s="159"/>
      <c r="D132" s="159"/>
      <c r="E132" s="159"/>
      <c r="F132" s="159"/>
      <c r="G132" s="159"/>
      <c r="H132" s="159"/>
      <c r="I132" s="170"/>
    </row>
    <row r="133" spans="1:9">
      <c r="A133" s="19"/>
      <c r="B133" s="159"/>
      <c r="C133" s="159"/>
      <c r="D133" s="159"/>
      <c r="E133" s="159"/>
      <c r="F133" s="159"/>
      <c r="G133" s="159"/>
      <c r="H133" s="159"/>
      <c r="I133" s="170"/>
    </row>
    <row r="134" spans="1:9">
      <c r="A134" s="19"/>
      <c r="B134" s="159"/>
      <c r="C134" s="159"/>
      <c r="D134" s="159"/>
      <c r="E134" s="159"/>
      <c r="F134" s="159"/>
      <c r="G134" s="159"/>
      <c r="H134" s="159"/>
      <c r="I134" s="170"/>
    </row>
    <row r="135" spans="1:9">
      <c r="A135" s="19"/>
      <c r="B135" s="159"/>
      <c r="C135" s="159"/>
      <c r="D135" s="159"/>
      <c r="E135" s="159"/>
      <c r="F135" s="159"/>
      <c r="G135" s="159"/>
      <c r="H135" s="159"/>
      <c r="I135" s="170"/>
    </row>
    <row r="136" spans="1:9">
      <c r="A136" s="19"/>
      <c r="B136" s="159"/>
      <c r="C136" s="159"/>
      <c r="D136" s="159"/>
      <c r="E136" s="159"/>
      <c r="F136" s="159"/>
      <c r="G136" s="159"/>
      <c r="H136" s="159"/>
      <c r="I136" s="170"/>
    </row>
    <row r="137" spans="1:9">
      <c r="A137" s="19"/>
      <c r="B137" s="159"/>
      <c r="C137" s="159"/>
      <c r="D137" s="159"/>
      <c r="E137" s="159"/>
      <c r="F137" s="159"/>
      <c r="G137" s="159"/>
      <c r="H137" s="159"/>
      <c r="I137" s="170"/>
    </row>
    <row r="138" spans="1:9">
      <c r="A138" s="19"/>
      <c r="B138" s="159"/>
      <c r="C138" s="159"/>
      <c r="D138" s="159"/>
      <c r="E138" s="159"/>
      <c r="F138" s="159"/>
      <c r="G138" s="159"/>
      <c r="H138" s="159"/>
      <c r="I138" s="170"/>
    </row>
    <row r="139" spans="1:9">
      <c r="A139" s="19"/>
      <c r="B139" s="159"/>
      <c r="C139" s="159"/>
      <c r="D139" s="159"/>
      <c r="E139" s="159"/>
      <c r="F139" s="159"/>
      <c r="G139" s="159"/>
      <c r="H139" s="159"/>
      <c r="I139" s="170"/>
    </row>
    <row r="140" spans="1:9">
      <c r="A140" s="19"/>
      <c r="B140" s="159"/>
      <c r="C140" s="159"/>
      <c r="D140" s="159"/>
      <c r="E140" s="159"/>
      <c r="F140" s="159"/>
      <c r="G140" s="159"/>
      <c r="H140" s="159"/>
      <c r="I140" s="170"/>
    </row>
    <row r="141" spans="1:9">
      <c r="A141" s="19"/>
      <c r="B141" s="159"/>
      <c r="C141" s="159"/>
      <c r="D141" s="159"/>
      <c r="E141" s="159"/>
      <c r="F141" s="159"/>
      <c r="G141" s="159"/>
      <c r="H141" s="159"/>
      <c r="I141" s="170"/>
    </row>
    <row r="142" spans="1:9">
      <c r="A142" s="19"/>
      <c r="B142" s="159"/>
      <c r="C142" s="159"/>
      <c r="D142" s="159"/>
      <c r="E142" s="159"/>
      <c r="F142" s="159"/>
      <c r="G142" s="159"/>
      <c r="H142" s="159"/>
      <c r="I142" s="170"/>
    </row>
    <row r="143" spans="1:9">
      <c r="A143" s="19"/>
      <c r="B143" s="159"/>
      <c r="C143" s="159"/>
      <c r="D143" s="159"/>
      <c r="E143" s="159"/>
      <c r="F143" s="159"/>
      <c r="G143" s="159"/>
      <c r="H143" s="159"/>
      <c r="I143" s="170"/>
    </row>
    <row r="144" spans="1:9">
      <c r="A144" s="19"/>
      <c r="B144" s="159"/>
      <c r="C144" s="159"/>
      <c r="D144" s="159"/>
      <c r="E144" s="159"/>
      <c r="F144" s="159"/>
      <c r="G144" s="159"/>
      <c r="H144" s="159"/>
      <c r="I144" s="170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  <row r="333" spans="1:1">
      <c r="A333" s="15"/>
    </row>
    <row r="334" spans="1:1">
      <c r="A334" s="15"/>
    </row>
    <row r="335" spans="1:1">
      <c r="A335" s="15"/>
    </row>
    <row r="336" spans="1:1">
      <c r="A336" s="15"/>
    </row>
    <row r="337" spans="1:1">
      <c r="A337" s="15"/>
    </row>
    <row r="338" spans="1:1">
      <c r="A338" s="15"/>
    </row>
    <row r="339" spans="1:1">
      <c r="A339" s="15"/>
    </row>
    <row r="340" spans="1:1">
      <c r="A340" s="15"/>
    </row>
    <row r="341" spans="1:1">
      <c r="A341" s="15"/>
    </row>
    <row r="342" spans="1:1">
      <c r="A342" s="15"/>
    </row>
    <row r="343" spans="1:1">
      <c r="A343" s="15"/>
    </row>
    <row r="344" spans="1:1">
      <c r="A344" s="15"/>
    </row>
    <row r="345" spans="1:1">
      <c r="A345" s="15"/>
    </row>
    <row r="346" spans="1:1">
      <c r="A346" s="15"/>
    </row>
    <row r="347" spans="1:1">
      <c r="A347" s="15"/>
    </row>
    <row r="348" spans="1:1">
      <c r="A348" s="15"/>
    </row>
    <row r="349" spans="1:1">
      <c r="A349" s="15"/>
    </row>
    <row r="350" spans="1:1">
      <c r="A350" s="15"/>
    </row>
    <row r="351" spans="1:1">
      <c r="A351" s="15"/>
    </row>
    <row r="352" spans="1:1">
      <c r="A352" s="15"/>
    </row>
    <row r="353" spans="1:1">
      <c r="A353" s="15"/>
    </row>
    <row r="354" spans="1:1">
      <c r="A354" s="15"/>
    </row>
    <row r="355" spans="1:1">
      <c r="A355" s="15"/>
    </row>
    <row r="356" spans="1:1">
      <c r="A356" s="15"/>
    </row>
    <row r="357" spans="1:1">
      <c r="A357" s="15"/>
    </row>
    <row r="358" spans="1:1">
      <c r="A358" s="15"/>
    </row>
    <row r="359" spans="1:1">
      <c r="A359" s="15"/>
    </row>
    <row r="360" spans="1:1">
      <c r="A360" s="15"/>
    </row>
    <row r="361" spans="1:1">
      <c r="A361" s="15"/>
    </row>
    <row r="362" spans="1:1">
      <c r="A362" s="15"/>
    </row>
    <row r="363" spans="1:1">
      <c r="A363" s="15"/>
    </row>
    <row r="364" spans="1:1">
      <c r="A364" s="15"/>
    </row>
    <row r="365" spans="1:1">
      <c r="A365" s="15"/>
    </row>
    <row r="366" spans="1:1">
      <c r="A366" s="15"/>
    </row>
    <row r="367" spans="1:1">
      <c r="A367" s="15"/>
    </row>
    <row r="368" spans="1:1">
      <c r="A368" s="15"/>
    </row>
    <row r="369" spans="1:1">
      <c r="A369" s="15"/>
    </row>
    <row r="370" spans="1:1">
      <c r="A370" s="15"/>
    </row>
    <row r="371" spans="1:1">
      <c r="A371" s="15"/>
    </row>
    <row r="372" spans="1:1">
      <c r="A372" s="15"/>
    </row>
    <row r="373" spans="1:1">
      <c r="A373" s="15"/>
    </row>
    <row r="374" spans="1:1">
      <c r="A374" s="15"/>
    </row>
    <row r="375" spans="1:1">
      <c r="A375" s="15"/>
    </row>
    <row r="376" spans="1:1">
      <c r="A376" s="15"/>
    </row>
    <row r="377" spans="1:1">
      <c r="A377" s="15"/>
    </row>
    <row r="378" spans="1:1">
      <c r="A378" s="15"/>
    </row>
    <row r="379" spans="1:1">
      <c r="A379" s="15"/>
    </row>
    <row r="380" spans="1:1">
      <c r="A380" s="15"/>
    </row>
    <row r="381" spans="1:1">
      <c r="A381" s="15"/>
    </row>
    <row r="382" spans="1:1">
      <c r="A382" s="15"/>
    </row>
    <row r="383" spans="1:1">
      <c r="A383" s="15"/>
    </row>
    <row r="384" spans="1:1">
      <c r="A384" s="15"/>
    </row>
    <row r="385" spans="1:1">
      <c r="A385" s="15"/>
    </row>
    <row r="386" spans="1:1">
      <c r="A386" s="15"/>
    </row>
    <row r="387" spans="1:1">
      <c r="A387" s="15"/>
    </row>
    <row r="388" spans="1:1">
      <c r="A388" s="15"/>
    </row>
    <row r="389" spans="1:1">
      <c r="A389" s="15"/>
    </row>
    <row r="390" spans="1:1">
      <c r="A390" s="15"/>
    </row>
    <row r="391" spans="1:1">
      <c r="A391" s="15"/>
    </row>
    <row r="392" spans="1:1">
      <c r="A392" s="15"/>
    </row>
    <row r="393" spans="1:1">
      <c r="A393" s="15"/>
    </row>
    <row r="394" spans="1:1">
      <c r="A394" s="15"/>
    </row>
    <row r="395" spans="1:1">
      <c r="A395" s="15"/>
    </row>
    <row r="396" spans="1:1">
      <c r="A396" s="15"/>
    </row>
    <row r="397" spans="1:1">
      <c r="A397" s="15"/>
    </row>
    <row r="398" spans="1:1">
      <c r="A398" s="15"/>
    </row>
    <row r="399" spans="1:1">
      <c r="A399" s="15"/>
    </row>
    <row r="400" spans="1:1">
      <c r="A400" s="15"/>
    </row>
    <row r="401" spans="1:1">
      <c r="A401" s="15"/>
    </row>
    <row r="402" spans="1:1">
      <c r="A402" s="15"/>
    </row>
    <row r="403" spans="1:1">
      <c r="A403" s="15"/>
    </row>
    <row r="404" spans="1:1">
      <c r="A404" s="15"/>
    </row>
    <row r="405" spans="1:1">
      <c r="A405" s="15"/>
    </row>
    <row r="406" spans="1:1">
      <c r="A406" s="15"/>
    </row>
    <row r="407" spans="1:1">
      <c r="A407" s="15"/>
    </row>
    <row r="408" spans="1:1">
      <c r="A408" s="15"/>
    </row>
    <row r="409" spans="1:1">
      <c r="A409" s="15"/>
    </row>
    <row r="410" spans="1:1">
      <c r="A410" s="15"/>
    </row>
    <row r="411" spans="1:1">
      <c r="A411" s="15"/>
    </row>
    <row r="412" spans="1:1">
      <c r="A412" s="15"/>
    </row>
    <row r="413" spans="1:1">
      <c r="A413" s="15"/>
    </row>
    <row r="414" spans="1:1">
      <c r="A414" s="15"/>
    </row>
    <row r="415" spans="1:1">
      <c r="A415" s="15"/>
    </row>
    <row r="416" spans="1:1">
      <c r="A416" s="15"/>
    </row>
    <row r="417" spans="1:1">
      <c r="A417" s="15"/>
    </row>
    <row r="418" spans="1:1">
      <c r="A418" s="15"/>
    </row>
    <row r="419" spans="1:1">
      <c r="A419" s="15"/>
    </row>
    <row r="420" spans="1:1">
      <c r="A420" s="15"/>
    </row>
    <row r="421" spans="1:1">
      <c r="A421" s="15"/>
    </row>
    <row r="422" spans="1:1">
      <c r="A422" s="15"/>
    </row>
    <row r="423" spans="1:1">
      <c r="A423" s="15"/>
    </row>
    <row r="424" spans="1:1">
      <c r="A424" s="15"/>
    </row>
    <row r="425" spans="1:1">
      <c r="A425" s="15"/>
    </row>
    <row r="426" spans="1:1">
      <c r="A426" s="15"/>
    </row>
    <row r="427" spans="1:1">
      <c r="A427" s="15"/>
    </row>
    <row r="428" spans="1:1">
      <c r="A428" s="15"/>
    </row>
    <row r="429" spans="1:1">
      <c r="A429" s="15"/>
    </row>
    <row r="430" spans="1:1">
      <c r="A430" s="15"/>
    </row>
    <row r="431" spans="1:1">
      <c r="A431" s="15"/>
    </row>
    <row r="432" spans="1:1">
      <c r="A432" s="15"/>
    </row>
    <row r="433" spans="1:1">
      <c r="A433" s="15"/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mergeCells count="36"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F20:G20"/>
    <mergeCell ref="E9:F9"/>
    <mergeCell ref="G9:H9"/>
    <mergeCell ref="B10:D10"/>
    <mergeCell ref="B11:D11"/>
    <mergeCell ref="B12:D12"/>
    <mergeCell ref="A25:H25"/>
    <mergeCell ref="A30:A31"/>
    <mergeCell ref="B18:H18"/>
    <mergeCell ref="F19:G19"/>
    <mergeCell ref="B19:E19"/>
    <mergeCell ref="B20:E20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</mergeCells>
  <phoneticPr fontId="4" type="noConversion"/>
  <pageMargins left="1.1811023622047201" right="0.39370078740157499" top="0.78740157480314998" bottom="0.78740157480314998" header="0.31496062992126" footer="0.196850393700787"/>
  <pageSetup paperSize="9" scale="46" fitToHeight="0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8" man="1"/>
    <brk id="62" max="8" man="1"/>
    <brk id="102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N337"/>
  <sheetViews>
    <sheetView topLeftCell="A13" zoomScale="70" zoomScaleNormal="70" zoomScaleSheetLayoutView="50" workbookViewId="0">
      <selection activeCell="I47" sqref="I47:N47"/>
    </sheetView>
  </sheetViews>
  <sheetFormatPr defaultRowHeight="18.75"/>
  <cols>
    <col min="1" max="1" width="84.7109375" style="189" customWidth="1"/>
    <col min="2" max="2" width="14" style="188" customWidth="1"/>
    <col min="3" max="3" width="16.7109375" style="208" customWidth="1"/>
    <col min="4" max="4" width="16.7109375" style="188" customWidth="1"/>
    <col min="5" max="5" width="16.7109375" style="208" customWidth="1"/>
    <col min="6" max="9" width="16.7109375" style="188" customWidth="1"/>
    <col min="10" max="14" width="16.7109375" style="189" customWidth="1"/>
    <col min="15" max="16384" width="9.140625" style="3"/>
  </cols>
  <sheetData>
    <row r="1" spans="1:14">
      <c r="A1" s="308" t="s">
        <v>155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ht="16.5" customHeight="1">
      <c r="A2" s="308" t="s">
        <v>433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>
      <c r="A3" s="346" t="s">
        <v>156</v>
      </c>
      <c r="B3" s="346"/>
      <c r="C3" s="346"/>
      <c r="D3" s="346"/>
      <c r="E3" s="346"/>
      <c r="F3" s="346"/>
      <c r="G3" s="346"/>
      <c r="H3" s="346"/>
      <c r="I3" s="346"/>
      <c r="J3" s="228"/>
      <c r="K3" s="228"/>
      <c r="L3" s="228"/>
      <c r="M3" s="228"/>
      <c r="N3" s="228"/>
    </row>
    <row r="4" spans="1:14" ht="30.75" customHeight="1">
      <c r="A4" s="219" t="s">
        <v>157</v>
      </c>
      <c r="B4" s="342" t="s">
        <v>158</v>
      </c>
      <c r="C4" s="342"/>
      <c r="D4" s="342"/>
      <c r="E4" s="342"/>
      <c r="F4" s="342"/>
      <c r="G4" s="342"/>
      <c r="H4" s="347" t="s">
        <v>159</v>
      </c>
      <c r="I4" s="347"/>
      <c r="J4" s="347"/>
      <c r="K4" s="347"/>
      <c r="L4" s="347"/>
      <c r="M4" s="347"/>
      <c r="N4" s="347"/>
    </row>
    <row r="5" spans="1:14">
      <c r="A5" s="219">
        <v>1</v>
      </c>
      <c r="B5" s="342">
        <v>2</v>
      </c>
      <c r="C5" s="342"/>
      <c r="D5" s="342"/>
      <c r="E5" s="342"/>
      <c r="F5" s="342"/>
      <c r="G5" s="342"/>
      <c r="H5" s="342">
        <v>3</v>
      </c>
      <c r="I5" s="342"/>
      <c r="J5" s="342"/>
      <c r="K5" s="342"/>
      <c r="L5" s="342"/>
      <c r="M5" s="342"/>
      <c r="N5" s="342"/>
    </row>
    <row r="6" spans="1:14">
      <c r="A6" s="219"/>
      <c r="B6" s="348"/>
      <c r="C6" s="349"/>
      <c r="D6" s="349"/>
      <c r="E6" s="349"/>
      <c r="F6" s="349"/>
      <c r="G6" s="350"/>
      <c r="H6" s="348"/>
      <c r="I6" s="349"/>
      <c r="J6" s="349"/>
      <c r="K6" s="349"/>
      <c r="L6" s="349"/>
      <c r="M6" s="349"/>
      <c r="N6" s="350"/>
    </row>
    <row r="7" spans="1:14" s="252" customFormat="1">
      <c r="A7" s="280"/>
      <c r="B7" s="343"/>
      <c r="C7" s="343"/>
      <c r="D7" s="343"/>
      <c r="E7" s="343"/>
      <c r="F7" s="343"/>
      <c r="G7" s="343"/>
      <c r="H7" s="340"/>
      <c r="I7" s="340"/>
      <c r="J7" s="340"/>
      <c r="K7" s="340"/>
      <c r="L7" s="340"/>
      <c r="M7" s="340"/>
      <c r="N7" s="340"/>
    </row>
    <row r="8" spans="1:14" s="252" customFormat="1">
      <c r="A8" s="346" t="s">
        <v>160</v>
      </c>
      <c r="B8" s="346"/>
      <c r="C8" s="346"/>
      <c r="D8" s="346"/>
      <c r="E8" s="346"/>
      <c r="F8" s="346"/>
      <c r="G8" s="346"/>
      <c r="H8" s="346"/>
      <c r="I8" s="346"/>
    </row>
    <row r="9" spans="1:14" s="252" customFormat="1" ht="39.75" customHeight="1">
      <c r="A9" s="345" t="s">
        <v>161</v>
      </c>
      <c r="B9" s="345"/>
      <c r="C9" s="344" t="s">
        <v>162</v>
      </c>
      <c r="D9" s="310"/>
      <c r="E9" s="310"/>
      <c r="F9" s="310" t="s">
        <v>163</v>
      </c>
      <c r="G9" s="310"/>
      <c r="H9" s="310"/>
      <c r="I9" s="310" t="s">
        <v>164</v>
      </c>
      <c r="J9" s="310"/>
      <c r="K9" s="310"/>
      <c r="L9" s="353" t="s">
        <v>165</v>
      </c>
      <c r="M9" s="354"/>
      <c r="N9" s="344"/>
    </row>
    <row r="10" spans="1:14" s="252" customFormat="1" ht="163.5" customHeight="1">
      <c r="A10" s="345"/>
      <c r="B10" s="345"/>
      <c r="C10" s="277" t="s">
        <v>166</v>
      </c>
      <c r="D10" s="277" t="s">
        <v>167</v>
      </c>
      <c r="E10" s="277" t="s">
        <v>168</v>
      </c>
      <c r="F10" s="277" t="s">
        <v>166</v>
      </c>
      <c r="G10" s="277" t="s">
        <v>167</v>
      </c>
      <c r="H10" s="277" t="s">
        <v>168</v>
      </c>
      <c r="I10" s="277" t="s">
        <v>166</v>
      </c>
      <c r="J10" s="277" t="s">
        <v>167</v>
      </c>
      <c r="K10" s="277" t="s">
        <v>168</v>
      </c>
      <c r="L10" s="288" t="s">
        <v>169</v>
      </c>
      <c r="M10" s="288" t="s">
        <v>170</v>
      </c>
      <c r="N10" s="288" t="s">
        <v>171</v>
      </c>
    </row>
    <row r="11" spans="1:14" s="252" customFormat="1">
      <c r="A11" s="345">
        <v>1</v>
      </c>
      <c r="B11" s="345"/>
      <c r="C11" s="277">
        <v>2</v>
      </c>
      <c r="D11" s="277">
        <v>3</v>
      </c>
      <c r="E11" s="277">
        <v>4</v>
      </c>
      <c r="F11" s="277">
        <v>5</v>
      </c>
      <c r="G11" s="278">
        <v>6</v>
      </c>
      <c r="H11" s="278">
        <v>7</v>
      </c>
      <c r="I11" s="278">
        <v>8</v>
      </c>
      <c r="J11" s="278">
        <v>9</v>
      </c>
      <c r="K11" s="278">
        <v>10</v>
      </c>
      <c r="L11" s="278">
        <v>11</v>
      </c>
      <c r="M11" s="278">
        <v>12</v>
      </c>
      <c r="N11" s="278">
        <v>13</v>
      </c>
    </row>
    <row r="12" spans="1:14" s="252" customFormat="1" ht="48" customHeight="1">
      <c r="A12" s="352" t="s">
        <v>409</v>
      </c>
      <c r="B12" s="352"/>
      <c r="C12" s="262">
        <v>2333</v>
      </c>
      <c r="D12" s="262"/>
      <c r="E12" s="263"/>
      <c r="F12" s="262">
        <v>1002</v>
      </c>
      <c r="G12" s="262"/>
      <c r="H12" s="263"/>
      <c r="I12" s="27">
        <f t="shared" ref="I12:K15" si="0">F12-C12</f>
        <v>-1331</v>
      </c>
      <c r="J12" s="27">
        <f t="shared" si="0"/>
        <v>0</v>
      </c>
      <c r="K12" s="27">
        <f t="shared" si="0"/>
        <v>0</v>
      </c>
      <c r="L12" s="27">
        <f t="shared" ref="L12:N15" si="1">(F12/C12)*100</f>
        <v>42.948992713244749</v>
      </c>
      <c r="M12" s="27" t="e">
        <f t="shared" si="1"/>
        <v>#DIV/0!</v>
      </c>
      <c r="N12" s="27" t="e">
        <f t="shared" si="1"/>
        <v>#DIV/0!</v>
      </c>
    </row>
    <row r="13" spans="1:14" s="252" customFormat="1" ht="24" customHeight="1">
      <c r="A13" s="355" t="s">
        <v>410</v>
      </c>
      <c r="B13" s="355"/>
      <c r="C13" s="262">
        <v>70</v>
      </c>
      <c r="D13" s="262"/>
      <c r="E13" s="263"/>
      <c r="F13" s="262">
        <v>79</v>
      </c>
      <c r="G13" s="262"/>
      <c r="H13" s="263"/>
      <c r="I13" s="27">
        <f t="shared" si="0"/>
        <v>9</v>
      </c>
      <c r="J13" s="27"/>
      <c r="K13" s="27"/>
      <c r="L13" s="27"/>
      <c r="M13" s="27"/>
      <c r="N13" s="27"/>
    </row>
    <row r="14" spans="1:14" s="252" customFormat="1" ht="25.5" customHeight="1">
      <c r="A14" s="316" t="s">
        <v>411</v>
      </c>
      <c r="B14" s="317"/>
      <c r="C14" s="262">
        <v>320000</v>
      </c>
      <c r="D14" s="262"/>
      <c r="E14" s="263"/>
      <c r="F14" s="262">
        <v>283623</v>
      </c>
      <c r="G14" s="262"/>
      <c r="H14" s="263"/>
      <c r="I14" s="27">
        <f t="shared" si="0"/>
        <v>-36377</v>
      </c>
      <c r="J14" s="27"/>
      <c r="K14" s="27"/>
      <c r="L14" s="27"/>
      <c r="M14" s="27"/>
      <c r="N14" s="27"/>
    </row>
    <row r="15" spans="1:14" s="252" customFormat="1">
      <c r="A15" s="355" t="s">
        <v>412</v>
      </c>
      <c r="B15" s="355"/>
      <c r="C15" s="262">
        <v>197</v>
      </c>
      <c r="D15" s="262"/>
      <c r="E15" s="263"/>
      <c r="F15" s="262">
        <v>33</v>
      </c>
      <c r="G15" s="262"/>
      <c r="H15" s="263"/>
      <c r="I15" s="27">
        <f t="shared" si="0"/>
        <v>-164</v>
      </c>
      <c r="J15" s="27">
        <f t="shared" si="0"/>
        <v>0</v>
      </c>
      <c r="K15" s="27">
        <f t="shared" si="0"/>
        <v>0</v>
      </c>
      <c r="L15" s="27">
        <f t="shared" si="1"/>
        <v>16.751269035532996</v>
      </c>
      <c r="M15" s="27" t="e">
        <f t="shared" si="1"/>
        <v>#DIV/0!</v>
      </c>
      <c r="N15" s="27" t="e">
        <f t="shared" si="1"/>
        <v>#DIV/0!</v>
      </c>
    </row>
    <row r="16" spans="1:14" s="252" customFormat="1">
      <c r="A16" s="337" t="s">
        <v>172</v>
      </c>
      <c r="B16" s="338"/>
      <c r="C16" s="262">
        <f>SUM(C12:C15)</f>
        <v>322600</v>
      </c>
      <c r="D16" s="262"/>
      <c r="E16" s="263"/>
      <c r="F16" s="262">
        <f>SUM(F12:F15)</f>
        <v>284737</v>
      </c>
      <c r="G16" s="262"/>
      <c r="H16" s="263"/>
      <c r="I16" s="27">
        <f>F16-C16</f>
        <v>-37863</v>
      </c>
      <c r="J16" s="262"/>
      <c r="K16" s="263"/>
      <c r="L16" s="27">
        <f>(F16/C16)*100</f>
        <v>88.263174209547429</v>
      </c>
      <c r="M16" s="262"/>
      <c r="N16" s="263"/>
    </row>
    <row r="17" spans="1:14" s="253" customFormat="1" ht="21" customHeight="1">
      <c r="A17" s="351" t="s">
        <v>173</v>
      </c>
      <c r="B17" s="351"/>
      <c r="C17" s="351"/>
      <c r="D17" s="351"/>
      <c r="E17" s="351"/>
      <c r="F17" s="351"/>
      <c r="G17" s="351"/>
      <c r="H17" s="351"/>
      <c r="I17" s="351"/>
    </row>
    <row r="18" spans="1:14" s="253" customFormat="1" ht="59.25" customHeight="1">
      <c r="A18" s="342" t="s">
        <v>27</v>
      </c>
      <c r="B18" s="310" t="s">
        <v>174</v>
      </c>
      <c r="C18" s="310" t="s">
        <v>175</v>
      </c>
      <c r="D18" s="310"/>
      <c r="E18" s="310" t="s">
        <v>176</v>
      </c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s="253" customFormat="1" ht="39.75" customHeight="1">
      <c r="A19" s="342"/>
      <c r="B19" s="310"/>
      <c r="C19" s="277" t="s">
        <v>177</v>
      </c>
      <c r="D19" s="277" t="s">
        <v>178</v>
      </c>
      <c r="E19" s="277" t="s">
        <v>33</v>
      </c>
      <c r="F19" s="277" t="s">
        <v>34</v>
      </c>
      <c r="G19" s="277" t="s">
        <v>35</v>
      </c>
      <c r="H19" s="277" t="s">
        <v>179</v>
      </c>
      <c r="I19" s="310" t="s">
        <v>180</v>
      </c>
      <c r="J19" s="310"/>
      <c r="K19" s="310"/>
      <c r="L19" s="310"/>
      <c r="M19" s="310"/>
      <c r="N19" s="310"/>
    </row>
    <row r="20" spans="1:14" s="253" customFormat="1" ht="18" customHeight="1">
      <c r="A20" s="278">
        <v>1</v>
      </c>
      <c r="B20" s="277">
        <v>2</v>
      </c>
      <c r="C20" s="278">
        <v>3</v>
      </c>
      <c r="D20" s="277">
        <v>4</v>
      </c>
      <c r="E20" s="278">
        <v>5</v>
      </c>
      <c r="F20" s="277">
        <v>6</v>
      </c>
      <c r="G20" s="278">
        <v>7</v>
      </c>
      <c r="H20" s="277">
        <v>8</v>
      </c>
      <c r="I20" s="342">
        <v>9</v>
      </c>
      <c r="J20" s="342"/>
      <c r="K20" s="342"/>
      <c r="L20" s="342"/>
      <c r="M20" s="342"/>
      <c r="N20" s="342"/>
    </row>
    <row r="21" spans="1:14" s="253" customFormat="1" ht="24.95" customHeight="1">
      <c r="A21" s="366" t="s">
        <v>181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</row>
    <row r="22" spans="1:14" s="253" customFormat="1" ht="20.100000000000001" customHeight="1">
      <c r="A22" s="279" t="s">
        <v>38</v>
      </c>
      <c r="B22" s="255">
        <v>1000</v>
      </c>
      <c r="C22" s="238">
        <v>295397</v>
      </c>
      <c r="D22" s="238">
        <v>284737</v>
      </c>
      <c r="E22" s="246">
        <v>322600</v>
      </c>
      <c r="F22" s="238">
        <v>284737</v>
      </c>
      <c r="G22" s="238">
        <f>F22-E22</f>
        <v>-37863</v>
      </c>
      <c r="H22" s="269">
        <f>(F22/E22)*100</f>
        <v>88.263174209547429</v>
      </c>
      <c r="I22" s="339"/>
      <c r="J22" s="339"/>
      <c r="K22" s="339"/>
      <c r="L22" s="339"/>
      <c r="M22" s="339"/>
      <c r="N22" s="339"/>
    </row>
    <row r="23" spans="1:14" s="253" customFormat="1" ht="20.100000000000001" customHeight="1">
      <c r="A23" s="279" t="s">
        <v>39</v>
      </c>
      <c r="B23" s="255">
        <v>1010</v>
      </c>
      <c r="C23" s="238">
        <f>SUM(C24:C32)</f>
        <v>-279571</v>
      </c>
      <c r="D23" s="238">
        <f>SUM(D24:D32)</f>
        <v>-300375</v>
      </c>
      <c r="E23" s="238">
        <f>SUM(E24:E32)</f>
        <v>-294483</v>
      </c>
      <c r="F23" s="238">
        <f>SUM(F24:F32)</f>
        <v>-300375</v>
      </c>
      <c r="G23" s="238">
        <f t="shared" ref="G23:G87" si="2">F23-E23</f>
        <v>-5892</v>
      </c>
      <c r="H23" s="269">
        <f t="shared" ref="H23:H87" si="3">(F23/E23)*100</f>
        <v>102.00079461293181</v>
      </c>
      <c r="I23" s="339"/>
      <c r="J23" s="339"/>
      <c r="K23" s="339"/>
      <c r="L23" s="339"/>
      <c r="M23" s="339"/>
      <c r="N23" s="339"/>
    </row>
    <row r="24" spans="1:14" s="251" customFormat="1" ht="20.100000000000001" customHeight="1">
      <c r="A24" s="289" t="s">
        <v>182</v>
      </c>
      <c r="B24" s="277">
        <v>1011</v>
      </c>
      <c r="C24" s="27">
        <v>-71097</v>
      </c>
      <c r="D24" s="27">
        <v>-78284</v>
      </c>
      <c r="E24" s="245">
        <v>-64540</v>
      </c>
      <c r="F24" s="27">
        <v>-78284</v>
      </c>
      <c r="G24" s="27">
        <f t="shared" ref="G24:G32" si="4">F24-E24</f>
        <v>-13744</v>
      </c>
      <c r="H24" s="268">
        <f t="shared" ref="H24:H32" si="5">(F24/E24)*100</f>
        <v>121.2953207313294</v>
      </c>
      <c r="I24" s="340"/>
      <c r="J24" s="340"/>
      <c r="K24" s="340"/>
      <c r="L24" s="340"/>
      <c r="M24" s="340"/>
      <c r="N24" s="340"/>
    </row>
    <row r="25" spans="1:14" s="251" customFormat="1" ht="20.100000000000001" customHeight="1">
      <c r="A25" s="289" t="s">
        <v>184</v>
      </c>
      <c r="B25" s="277">
        <v>1012</v>
      </c>
      <c r="C25" s="27">
        <v>-2462</v>
      </c>
      <c r="D25" s="27">
        <v>-1461</v>
      </c>
      <c r="E25" s="245">
        <v>-1364</v>
      </c>
      <c r="F25" s="27">
        <v>-1461</v>
      </c>
      <c r="G25" s="27">
        <f t="shared" si="4"/>
        <v>-97</v>
      </c>
      <c r="H25" s="268">
        <f t="shared" si="5"/>
        <v>107.11143695014663</v>
      </c>
      <c r="I25" s="340"/>
      <c r="J25" s="340"/>
      <c r="K25" s="340"/>
      <c r="L25" s="340"/>
      <c r="M25" s="340"/>
      <c r="N25" s="340"/>
    </row>
    <row r="26" spans="1:14" s="251" customFormat="1" ht="20.100000000000001" customHeight="1">
      <c r="A26" s="289" t="s">
        <v>185</v>
      </c>
      <c r="B26" s="277">
        <v>1013</v>
      </c>
      <c r="C26" s="27" t="s">
        <v>183</v>
      </c>
      <c r="D26" s="27" t="s">
        <v>183</v>
      </c>
      <c r="E26" s="245">
        <v>-16</v>
      </c>
      <c r="F26" s="27" t="s">
        <v>183</v>
      </c>
      <c r="G26" s="27" t="e">
        <f t="shared" si="4"/>
        <v>#VALUE!</v>
      </c>
      <c r="H26" s="268" t="e">
        <f t="shared" si="5"/>
        <v>#VALUE!</v>
      </c>
      <c r="I26" s="340"/>
      <c r="J26" s="340"/>
      <c r="K26" s="340"/>
      <c r="L26" s="340"/>
      <c r="M26" s="340"/>
      <c r="N26" s="340"/>
    </row>
    <row r="27" spans="1:14" s="251" customFormat="1" ht="20.100000000000001" customHeight="1">
      <c r="A27" s="289" t="s">
        <v>126</v>
      </c>
      <c r="B27" s="277">
        <v>1014</v>
      </c>
      <c r="C27" s="27">
        <v>-130195</v>
      </c>
      <c r="D27" s="27">
        <v>-141529</v>
      </c>
      <c r="E27" s="245">
        <v>-142774</v>
      </c>
      <c r="F27" s="27">
        <v>-141529</v>
      </c>
      <c r="G27" s="27">
        <f t="shared" si="4"/>
        <v>1245</v>
      </c>
      <c r="H27" s="268">
        <f t="shared" si="5"/>
        <v>99.127992491630124</v>
      </c>
      <c r="I27" s="340"/>
      <c r="J27" s="340"/>
      <c r="K27" s="340"/>
      <c r="L27" s="340"/>
      <c r="M27" s="340"/>
      <c r="N27" s="340"/>
    </row>
    <row r="28" spans="1:14" s="251" customFormat="1" ht="20.100000000000001" customHeight="1">
      <c r="A28" s="289" t="s">
        <v>186</v>
      </c>
      <c r="B28" s="277">
        <v>1015</v>
      </c>
      <c r="C28" s="27">
        <v>-28315</v>
      </c>
      <c r="D28" s="27">
        <v>-30841</v>
      </c>
      <c r="E28" s="245">
        <v>-31410</v>
      </c>
      <c r="F28" s="27">
        <v>-30841</v>
      </c>
      <c r="G28" s="27">
        <f t="shared" si="4"/>
        <v>569</v>
      </c>
      <c r="H28" s="268">
        <f t="shared" si="5"/>
        <v>98.188475007959255</v>
      </c>
      <c r="I28" s="340"/>
      <c r="J28" s="340"/>
      <c r="K28" s="340"/>
      <c r="L28" s="340"/>
      <c r="M28" s="340"/>
      <c r="N28" s="340"/>
    </row>
    <row r="29" spans="1:14" s="251" customFormat="1" ht="42" customHeight="1">
      <c r="A29" s="289" t="s">
        <v>187</v>
      </c>
      <c r="B29" s="277">
        <v>1016</v>
      </c>
      <c r="C29" s="27">
        <v>-19708</v>
      </c>
      <c r="D29" s="27">
        <v>-7557</v>
      </c>
      <c r="E29" s="245">
        <v>-16524</v>
      </c>
      <c r="F29" s="27">
        <v>-7557</v>
      </c>
      <c r="G29" s="27">
        <f t="shared" si="4"/>
        <v>8967</v>
      </c>
      <c r="H29" s="268">
        <f t="shared" si="5"/>
        <v>45.73347857661583</v>
      </c>
      <c r="I29" s="340"/>
      <c r="J29" s="340"/>
      <c r="K29" s="340"/>
      <c r="L29" s="340"/>
      <c r="M29" s="340"/>
      <c r="N29" s="340"/>
    </row>
    <row r="30" spans="1:14" s="251" customFormat="1">
      <c r="A30" s="289" t="s">
        <v>188</v>
      </c>
      <c r="B30" s="277">
        <v>1017</v>
      </c>
      <c r="C30" s="27">
        <v>-22036</v>
      </c>
      <c r="D30" s="27">
        <v>-31372</v>
      </c>
      <c r="E30" s="245">
        <v>-30430</v>
      </c>
      <c r="F30" s="27">
        <v>-31372</v>
      </c>
      <c r="G30" s="27">
        <f t="shared" si="4"/>
        <v>-942</v>
      </c>
      <c r="H30" s="268">
        <f t="shared" si="5"/>
        <v>103.0956293131778</v>
      </c>
      <c r="I30" s="358"/>
      <c r="J30" s="359"/>
      <c r="K30" s="359"/>
      <c r="L30" s="359"/>
      <c r="M30" s="359"/>
      <c r="N30" s="360"/>
    </row>
    <row r="31" spans="1:14" s="251" customFormat="1" ht="20.100000000000001" customHeight="1">
      <c r="A31" s="289" t="s">
        <v>189</v>
      </c>
      <c r="B31" s="277">
        <v>1018</v>
      </c>
      <c r="C31" s="27" t="s">
        <v>183</v>
      </c>
      <c r="D31" s="27" t="s">
        <v>183</v>
      </c>
      <c r="E31" s="245" t="s">
        <v>183</v>
      </c>
      <c r="F31" s="27" t="s">
        <v>183</v>
      </c>
      <c r="G31" s="27" t="e">
        <f t="shared" si="4"/>
        <v>#VALUE!</v>
      </c>
      <c r="H31" s="268" t="e">
        <f t="shared" si="5"/>
        <v>#VALUE!</v>
      </c>
      <c r="I31" s="340"/>
      <c r="J31" s="340"/>
      <c r="K31" s="340"/>
      <c r="L31" s="340"/>
      <c r="M31" s="340"/>
      <c r="N31" s="340"/>
    </row>
    <row r="32" spans="1:14" s="251" customFormat="1" ht="20.100000000000001" customHeight="1">
      <c r="A32" s="289" t="s">
        <v>190</v>
      </c>
      <c r="B32" s="277">
        <v>1019</v>
      </c>
      <c r="C32" s="27">
        <v>-5758</v>
      </c>
      <c r="D32" s="27">
        <v>-9331</v>
      </c>
      <c r="E32" s="245">
        <v>-7425</v>
      </c>
      <c r="F32" s="27">
        <v>-9331</v>
      </c>
      <c r="G32" s="27">
        <f t="shared" si="4"/>
        <v>-1906</v>
      </c>
      <c r="H32" s="268">
        <f t="shared" si="5"/>
        <v>125.67003367003366</v>
      </c>
      <c r="I32" s="361" t="s">
        <v>427</v>
      </c>
      <c r="J32" s="362"/>
      <c r="K32" s="362"/>
      <c r="L32" s="362"/>
      <c r="M32" s="362"/>
      <c r="N32" s="363"/>
    </row>
    <row r="33" spans="1:14" s="253" customFormat="1" ht="20.100000000000001" customHeight="1">
      <c r="A33" s="279" t="s">
        <v>191</v>
      </c>
      <c r="B33" s="255">
        <v>1020</v>
      </c>
      <c r="C33" s="238">
        <f>SUM(C22,C23)</f>
        <v>15826</v>
      </c>
      <c r="D33" s="238">
        <f>SUM(D22,D23)</f>
        <v>-15638</v>
      </c>
      <c r="E33" s="238">
        <f>SUM(E22,E23)</f>
        <v>28117</v>
      </c>
      <c r="F33" s="238">
        <f>SUM(F22,F23)</f>
        <v>-15638</v>
      </c>
      <c r="G33" s="238">
        <f t="shared" si="2"/>
        <v>-43755</v>
      </c>
      <c r="H33" s="269">
        <f t="shared" si="3"/>
        <v>-55.617597894512215</v>
      </c>
      <c r="I33" s="339"/>
      <c r="J33" s="339"/>
      <c r="K33" s="339"/>
      <c r="L33" s="339"/>
      <c r="M33" s="339"/>
      <c r="N33" s="339"/>
    </row>
    <row r="34" spans="1:14" s="253" customFormat="1" ht="20.100000000000001" customHeight="1">
      <c r="A34" s="279" t="s">
        <v>192</v>
      </c>
      <c r="B34" s="255">
        <v>1030</v>
      </c>
      <c r="C34" s="238">
        <f>SUM(C35:C54,C56)</f>
        <v>-51965</v>
      </c>
      <c r="D34" s="238">
        <f>SUM(D35:D54,D56)</f>
        <v>-57337</v>
      </c>
      <c r="E34" s="238">
        <f>SUM(E35:E54,E56)</f>
        <v>-62776</v>
      </c>
      <c r="F34" s="238">
        <f>SUM(F35:F54,F56)</f>
        <v>-57337</v>
      </c>
      <c r="G34" s="238">
        <f t="shared" si="2"/>
        <v>5439</v>
      </c>
      <c r="H34" s="269">
        <f t="shared" si="3"/>
        <v>91.335860838537016</v>
      </c>
      <c r="I34" s="339"/>
      <c r="J34" s="339"/>
      <c r="K34" s="339"/>
      <c r="L34" s="339"/>
      <c r="M34" s="339"/>
      <c r="N34" s="339"/>
    </row>
    <row r="35" spans="1:14" s="252" customFormat="1" ht="20.100000000000001" customHeight="1">
      <c r="A35" s="289" t="s">
        <v>193</v>
      </c>
      <c r="B35" s="254">
        <v>1031</v>
      </c>
      <c r="C35" s="27">
        <v>-178</v>
      </c>
      <c r="D35" s="27">
        <v>-146</v>
      </c>
      <c r="E35" s="244">
        <v>-464</v>
      </c>
      <c r="F35" s="27">
        <v>-146</v>
      </c>
      <c r="G35" s="27">
        <f t="shared" si="2"/>
        <v>318</v>
      </c>
      <c r="H35" s="268">
        <f t="shared" si="3"/>
        <v>31.46551724137931</v>
      </c>
      <c r="I35" s="341"/>
      <c r="J35" s="341"/>
      <c r="K35" s="341"/>
      <c r="L35" s="341"/>
      <c r="M35" s="341"/>
      <c r="N35" s="341"/>
    </row>
    <row r="36" spans="1:14" s="252" customFormat="1" ht="20.100000000000001" customHeight="1">
      <c r="A36" s="289" t="s">
        <v>194</v>
      </c>
      <c r="B36" s="254">
        <v>1032</v>
      </c>
      <c r="C36" s="27" t="s">
        <v>183</v>
      </c>
      <c r="D36" s="27" t="s">
        <v>183</v>
      </c>
      <c r="E36" s="245" t="s">
        <v>183</v>
      </c>
      <c r="F36" s="27" t="s">
        <v>183</v>
      </c>
      <c r="G36" s="27" t="e">
        <f t="shared" si="2"/>
        <v>#VALUE!</v>
      </c>
      <c r="H36" s="268" t="e">
        <f t="shared" si="3"/>
        <v>#VALUE!</v>
      </c>
      <c r="I36" s="341"/>
      <c r="J36" s="341"/>
      <c r="K36" s="341"/>
      <c r="L36" s="341"/>
      <c r="M36" s="341"/>
      <c r="N36" s="341"/>
    </row>
    <row r="37" spans="1:14" s="252" customFormat="1" ht="20.100000000000001" customHeight="1">
      <c r="A37" s="289" t="s">
        <v>195</v>
      </c>
      <c r="B37" s="254">
        <v>1033</v>
      </c>
      <c r="C37" s="27" t="s">
        <v>183</v>
      </c>
      <c r="D37" s="27" t="s">
        <v>183</v>
      </c>
      <c r="E37" s="245" t="s">
        <v>183</v>
      </c>
      <c r="F37" s="27" t="s">
        <v>183</v>
      </c>
      <c r="G37" s="27" t="e">
        <f t="shared" si="2"/>
        <v>#VALUE!</v>
      </c>
      <c r="H37" s="268" t="e">
        <f t="shared" si="3"/>
        <v>#VALUE!</v>
      </c>
      <c r="I37" s="341"/>
      <c r="J37" s="341"/>
      <c r="K37" s="341"/>
      <c r="L37" s="341"/>
      <c r="M37" s="341"/>
      <c r="N37" s="341"/>
    </row>
    <row r="38" spans="1:14" s="252" customFormat="1" ht="20.100000000000001" customHeight="1">
      <c r="A38" s="289" t="s">
        <v>196</v>
      </c>
      <c r="B38" s="254">
        <v>1034</v>
      </c>
      <c r="C38" s="27">
        <v>-31</v>
      </c>
      <c r="D38" s="27">
        <v>-39</v>
      </c>
      <c r="E38" s="245">
        <v>-35</v>
      </c>
      <c r="F38" s="27">
        <v>-39</v>
      </c>
      <c r="G38" s="27">
        <f t="shared" si="2"/>
        <v>-4</v>
      </c>
      <c r="H38" s="268">
        <f t="shared" si="3"/>
        <v>111.42857142857143</v>
      </c>
      <c r="I38" s="341"/>
      <c r="J38" s="341"/>
      <c r="K38" s="341"/>
      <c r="L38" s="341"/>
      <c r="M38" s="341"/>
      <c r="N38" s="341"/>
    </row>
    <row r="39" spans="1:14" s="252" customFormat="1" ht="20.100000000000001" customHeight="1">
      <c r="A39" s="289" t="s">
        <v>197</v>
      </c>
      <c r="B39" s="254">
        <v>1035</v>
      </c>
      <c r="C39" s="27" t="s">
        <v>183</v>
      </c>
      <c r="D39" s="27" t="s">
        <v>183</v>
      </c>
      <c r="E39" s="245" t="s">
        <v>183</v>
      </c>
      <c r="F39" s="27" t="s">
        <v>183</v>
      </c>
      <c r="G39" s="27" t="e">
        <f t="shared" si="2"/>
        <v>#VALUE!</v>
      </c>
      <c r="H39" s="268" t="e">
        <f t="shared" si="3"/>
        <v>#VALUE!</v>
      </c>
      <c r="I39" s="341"/>
      <c r="J39" s="341"/>
      <c r="K39" s="341"/>
      <c r="L39" s="341"/>
      <c r="M39" s="341"/>
      <c r="N39" s="341"/>
    </row>
    <row r="40" spans="1:14" s="251" customFormat="1" ht="20.100000000000001" customHeight="1">
      <c r="A40" s="289" t="s">
        <v>198</v>
      </c>
      <c r="B40" s="254">
        <v>1036</v>
      </c>
      <c r="C40" s="27">
        <v>-13</v>
      </c>
      <c r="D40" s="27">
        <v>-8</v>
      </c>
      <c r="E40" s="245">
        <v>-10</v>
      </c>
      <c r="F40" s="27">
        <v>-8</v>
      </c>
      <c r="G40" s="27">
        <f t="shared" si="2"/>
        <v>2</v>
      </c>
      <c r="H40" s="268">
        <f t="shared" si="3"/>
        <v>80</v>
      </c>
      <c r="I40" s="341"/>
      <c r="J40" s="341"/>
      <c r="K40" s="341"/>
      <c r="L40" s="341"/>
      <c r="M40" s="341"/>
      <c r="N40" s="341"/>
    </row>
    <row r="41" spans="1:14" s="251" customFormat="1" ht="20.100000000000001" customHeight="1">
      <c r="A41" s="289" t="s">
        <v>199</v>
      </c>
      <c r="B41" s="254">
        <v>1037</v>
      </c>
      <c r="C41" s="27">
        <v>-21</v>
      </c>
      <c r="D41" s="27">
        <v>-5</v>
      </c>
      <c r="E41" s="245">
        <v>-120</v>
      </c>
      <c r="F41" s="27">
        <v>-5</v>
      </c>
      <c r="G41" s="27">
        <f t="shared" si="2"/>
        <v>115</v>
      </c>
      <c r="H41" s="268">
        <f t="shared" si="3"/>
        <v>4.1666666666666661</v>
      </c>
      <c r="I41" s="341"/>
      <c r="J41" s="341"/>
      <c r="K41" s="341"/>
      <c r="L41" s="341"/>
      <c r="M41" s="341"/>
      <c r="N41" s="341"/>
    </row>
    <row r="42" spans="1:14" s="251" customFormat="1" ht="20.100000000000001" customHeight="1">
      <c r="A42" s="289" t="s">
        <v>200</v>
      </c>
      <c r="B42" s="254">
        <v>1038</v>
      </c>
      <c r="C42" s="27">
        <v>-38754</v>
      </c>
      <c r="D42" s="27">
        <v>-44443</v>
      </c>
      <c r="E42" s="245">
        <v>-47161</v>
      </c>
      <c r="F42" s="27">
        <v>-44443</v>
      </c>
      <c r="G42" s="27">
        <f t="shared" si="2"/>
        <v>2718</v>
      </c>
      <c r="H42" s="268">
        <f t="shared" si="3"/>
        <v>94.236763427408249</v>
      </c>
      <c r="I42" s="341"/>
      <c r="J42" s="341"/>
      <c r="K42" s="341"/>
      <c r="L42" s="341"/>
      <c r="M42" s="341"/>
      <c r="N42" s="341"/>
    </row>
    <row r="43" spans="1:14" s="251" customFormat="1" ht="20.100000000000001" customHeight="1">
      <c r="A43" s="289" t="s">
        <v>201</v>
      </c>
      <c r="B43" s="254">
        <v>1039</v>
      </c>
      <c r="C43" s="27">
        <v>-8410</v>
      </c>
      <c r="D43" s="27">
        <v>-9511</v>
      </c>
      <c r="E43" s="245">
        <v>-10375</v>
      </c>
      <c r="F43" s="27">
        <v>-9511</v>
      </c>
      <c r="G43" s="27">
        <f t="shared" si="2"/>
        <v>864</v>
      </c>
      <c r="H43" s="268">
        <f t="shared" si="3"/>
        <v>91.672289156626505</v>
      </c>
      <c r="I43" s="341"/>
      <c r="J43" s="341"/>
      <c r="K43" s="341"/>
      <c r="L43" s="341"/>
      <c r="M43" s="341"/>
      <c r="N43" s="341"/>
    </row>
    <row r="44" spans="1:14" s="251" customFormat="1" ht="42.75" customHeight="1">
      <c r="A44" s="289" t="s">
        <v>202</v>
      </c>
      <c r="B44" s="254">
        <v>1040</v>
      </c>
      <c r="C44" s="27">
        <v>-3505</v>
      </c>
      <c r="D44" s="27">
        <v>-1247</v>
      </c>
      <c r="E44" s="245">
        <v>-2800</v>
      </c>
      <c r="F44" s="27">
        <v>-1247</v>
      </c>
      <c r="G44" s="27">
        <f t="shared" si="2"/>
        <v>1553</v>
      </c>
      <c r="H44" s="268">
        <f t="shared" si="3"/>
        <v>44.535714285714285</v>
      </c>
      <c r="I44" s="341"/>
      <c r="J44" s="341"/>
      <c r="K44" s="341"/>
      <c r="L44" s="341"/>
      <c r="M44" s="341"/>
      <c r="N44" s="341"/>
    </row>
    <row r="45" spans="1:14" s="251" customFormat="1" ht="42.75" customHeight="1">
      <c r="A45" s="289" t="s">
        <v>203</v>
      </c>
      <c r="B45" s="254">
        <v>1041</v>
      </c>
      <c r="C45" s="27" t="s">
        <v>183</v>
      </c>
      <c r="D45" s="27" t="s">
        <v>183</v>
      </c>
      <c r="E45" s="245" t="s">
        <v>183</v>
      </c>
      <c r="F45" s="27" t="s">
        <v>183</v>
      </c>
      <c r="G45" s="27" t="e">
        <f t="shared" si="2"/>
        <v>#VALUE!</v>
      </c>
      <c r="H45" s="268" t="e">
        <f t="shared" si="3"/>
        <v>#VALUE!</v>
      </c>
      <c r="I45" s="341"/>
      <c r="J45" s="341"/>
      <c r="K45" s="341"/>
      <c r="L45" s="341"/>
      <c r="M45" s="341"/>
      <c r="N45" s="341"/>
    </row>
    <row r="46" spans="1:14" s="251" customFormat="1" ht="20.100000000000001" customHeight="1">
      <c r="A46" s="289" t="s">
        <v>204</v>
      </c>
      <c r="B46" s="254">
        <v>1042</v>
      </c>
      <c r="C46" s="27" t="s">
        <v>183</v>
      </c>
      <c r="D46" s="27" t="s">
        <v>183</v>
      </c>
      <c r="E46" s="245" t="s">
        <v>183</v>
      </c>
      <c r="F46" s="27" t="s">
        <v>183</v>
      </c>
      <c r="G46" s="27" t="e">
        <f t="shared" si="2"/>
        <v>#VALUE!</v>
      </c>
      <c r="H46" s="268" t="e">
        <f t="shared" si="3"/>
        <v>#VALUE!</v>
      </c>
      <c r="I46" s="341"/>
      <c r="J46" s="341"/>
      <c r="K46" s="341"/>
      <c r="L46" s="341"/>
      <c r="M46" s="341"/>
      <c r="N46" s="341"/>
    </row>
    <row r="47" spans="1:14" s="251" customFormat="1" ht="20.100000000000001" customHeight="1">
      <c r="A47" s="289" t="s">
        <v>205</v>
      </c>
      <c r="B47" s="254">
        <v>1043</v>
      </c>
      <c r="C47" s="27" t="s">
        <v>183</v>
      </c>
      <c r="D47" s="27" t="s">
        <v>183</v>
      </c>
      <c r="E47" s="245" t="s">
        <v>183</v>
      </c>
      <c r="F47" s="27" t="s">
        <v>183</v>
      </c>
      <c r="G47" s="27" t="e">
        <f t="shared" si="2"/>
        <v>#VALUE!</v>
      </c>
      <c r="H47" s="268" t="e">
        <f t="shared" si="3"/>
        <v>#VALUE!</v>
      </c>
      <c r="I47" s="341"/>
      <c r="J47" s="341"/>
      <c r="K47" s="341"/>
      <c r="L47" s="341"/>
      <c r="M47" s="341"/>
      <c r="N47" s="341"/>
    </row>
    <row r="48" spans="1:14" s="251" customFormat="1" ht="20.100000000000001" customHeight="1">
      <c r="A48" s="289" t="s">
        <v>206</v>
      </c>
      <c r="B48" s="254">
        <v>1044</v>
      </c>
      <c r="C48" s="27" t="s">
        <v>183</v>
      </c>
      <c r="D48" s="27" t="s">
        <v>183</v>
      </c>
      <c r="E48" s="245" t="s">
        <v>183</v>
      </c>
      <c r="F48" s="27" t="s">
        <v>183</v>
      </c>
      <c r="G48" s="27" t="e">
        <f t="shared" si="2"/>
        <v>#VALUE!</v>
      </c>
      <c r="H48" s="268" t="e">
        <f t="shared" si="3"/>
        <v>#VALUE!</v>
      </c>
      <c r="I48" s="341"/>
      <c r="J48" s="341"/>
      <c r="K48" s="341"/>
      <c r="L48" s="341"/>
      <c r="M48" s="341"/>
      <c r="N48" s="341"/>
    </row>
    <row r="49" spans="1:14" s="251" customFormat="1" ht="20.100000000000001" customHeight="1">
      <c r="A49" s="289" t="s">
        <v>207</v>
      </c>
      <c r="B49" s="254">
        <v>1045</v>
      </c>
      <c r="C49" s="27">
        <v>-2</v>
      </c>
      <c r="D49" s="27">
        <v>-3</v>
      </c>
      <c r="E49" s="245">
        <v>-30</v>
      </c>
      <c r="F49" s="27">
        <v>-3</v>
      </c>
      <c r="G49" s="27">
        <f t="shared" si="2"/>
        <v>27</v>
      </c>
      <c r="H49" s="268">
        <f t="shared" si="3"/>
        <v>10</v>
      </c>
      <c r="I49" s="341"/>
      <c r="J49" s="341"/>
      <c r="K49" s="341"/>
      <c r="L49" s="341"/>
      <c r="M49" s="341"/>
      <c r="N49" s="341"/>
    </row>
    <row r="50" spans="1:14" s="251" customFormat="1" ht="20.100000000000001" customHeight="1">
      <c r="A50" s="289" t="s">
        <v>208</v>
      </c>
      <c r="B50" s="254">
        <v>1046</v>
      </c>
      <c r="C50" s="27" t="s">
        <v>183</v>
      </c>
      <c r="D50" s="27" t="s">
        <v>183</v>
      </c>
      <c r="E50" s="245" t="s">
        <v>183</v>
      </c>
      <c r="F50" s="27" t="s">
        <v>183</v>
      </c>
      <c r="G50" s="27" t="e">
        <f t="shared" si="2"/>
        <v>#VALUE!</v>
      </c>
      <c r="H50" s="268" t="e">
        <f t="shared" si="3"/>
        <v>#VALUE!</v>
      </c>
      <c r="I50" s="341"/>
      <c r="J50" s="341"/>
      <c r="K50" s="341"/>
      <c r="L50" s="341"/>
      <c r="M50" s="341"/>
      <c r="N50" s="341"/>
    </row>
    <row r="51" spans="1:14" s="251" customFormat="1" ht="20.100000000000001" customHeight="1">
      <c r="A51" s="289" t="s">
        <v>209</v>
      </c>
      <c r="B51" s="254">
        <v>1047</v>
      </c>
      <c r="C51" s="27" t="s">
        <v>183</v>
      </c>
      <c r="D51" s="27" t="s">
        <v>183</v>
      </c>
      <c r="E51" s="245" t="s">
        <v>183</v>
      </c>
      <c r="F51" s="27" t="s">
        <v>183</v>
      </c>
      <c r="G51" s="27" t="e">
        <f t="shared" si="2"/>
        <v>#VALUE!</v>
      </c>
      <c r="H51" s="268" t="e">
        <f t="shared" si="3"/>
        <v>#VALUE!</v>
      </c>
      <c r="I51" s="341"/>
      <c r="J51" s="341"/>
      <c r="K51" s="341"/>
      <c r="L51" s="341"/>
      <c r="M51" s="341"/>
      <c r="N51" s="341"/>
    </row>
    <row r="52" spans="1:14" s="251" customFormat="1" ht="20.100000000000001" customHeight="1">
      <c r="A52" s="289" t="s">
        <v>210</v>
      </c>
      <c r="B52" s="254">
        <v>1048</v>
      </c>
      <c r="C52" s="27">
        <v>-47</v>
      </c>
      <c r="D52" s="27">
        <v>-50</v>
      </c>
      <c r="E52" s="245">
        <v>-150</v>
      </c>
      <c r="F52" s="27">
        <v>-50</v>
      </c>
      <c r="G52" s="27">
        <f t="shared" si="2"/>
        <v>100</v>
      </c>
      <c r="H52" s="268">
        <f t="shared" si="3"/>
        <v>33.333333333333329</v>
      </c>
      <c r="I52" s="341"/>
      <c r="J52" s="341"/>
      <c r="K52" s="341"/>
      <c r="L52" s="341"/>
      <c r="M52" s="341"/>
      <c r="N52" s="341"/>
    </row>
    <row r="53" spans="1:14" s="251" customFormat="1" ht="20.100000000000001" customHeight="1">
      <c r="A53" s="289" t="s">
        <v>211</v>
      </c>
      <c r="B53" s="254">
        <v>1049</v>
      </c>
      <c r="C53" s="27">
        <v>-75</v>
      </c>
      <c r="D53" s="27">
        <v>-2</v>
      </c>
      <c r="E53" s="245">
        <v>-50</v>
      </c>
      <c r="F53" s="27">
        <v>-2</v>
      </c>
      <c r="G53" s="27">
        <f t="shared" si="2"/>
        <v>48</v>
      </c>
      <c r="H53" s="268">
        <f t="shared" si="3"/>
        <v>4</v>
      </c>
      <c r="I53" s="341"/>
      <c r="J53" s="341"/>
      <c r="K53" s="341"/>
      <c r="L53" s="341"/>
      <c r="M53" s="341"/>
      <c r="N53" s="341"/>
    </row>
    <row r="54" spans="1:14" s="251" customFormat="1" ht="42.75" customHeight="1">
      <c r="A54" s="289" t="s">
        <v>212</v>
      </c>
      <c r="B54" s="254">
        <v>1050</v>
      </c>
      <c r="C54" s="27" t="s">
        <v>183</v>
      </c>
      <c r="D54" s="27" t="s">
        <v>183</v>
      </c>
      <c r="E54" s="245" t="s">
        <v>183</v>
      </c>
      <c r="F54" s="27" t="s">
        <v>183</v>
      </c>
      <c r="G54" s="27" t="e">
        <f t="shared" si="2"/>
        <v>#VALUE!</v>
      </c>
      <c r="H54" s="268" t="e">
        <f t="shared" si="3"/>
        <v>#VALUE!</v>
      </c>
      <c r="I54" s="341"/>
      <c r="J54" s="341"/>
      <c r="K54" s="341"/>
      <c r="L54" s="341"/>
      <c r="M54" s="341"/>
      <c r="N54" s="341"/>
    </row>
    <row r="55" spans="1:14" s="251" customFormat="1" ht="20.100000000000001" customHeight="1">
      <c r="A55" s="289" t="s">
        <v>213</v>
      </c>
      <c r="B55" s="278" t="s">
        <v>214</v>
      </c>
      <c r="C55" s="27" t="s">
        <v>183</v>
      </c>
      <c r="D55" s="27" t="s">
        <v>183</v>
      </c>
      <c r="E55" s="245" t="s">
        <v>183</v>
      </c>
      <c r="F55" s="27" t="s">
        <v>183</v>
      </c>
      <c r="G55" s="27" t="e">
        <f t="shared" si="2"/>
        <v>#VALUE!</v>
      </c>
      <c r="H55" s="268" t="e">
        <f t="shared" si="3"/>
        <v>#VALUE!</v>
      </c>
      <c r="I55" s="341"/>
      <c r="J55" s="341"/>
      <c r="K55" s="341"/>
      <c r="L55" s="341"/>
      <c r="M55" s="341"/>
      <c r="N55" s="341"/>
    </row>
    <row r="56" spans="1:14" s="251" customFormat="1" ht="20.100000000000001" customHeight="1">
      <c r="A56" s="289" t="s">
        <v>215</v>
      </c>
      <c r="B56" s="254">
        <v>1051</v>
      </c>
      <c r="C56" s="27">
        <v>-929</v>
      </c>
      <c r="D56" s="27">
        <v>-1883</v>
      </c>
      <c r="E56" s="245">
        <v>-1581</v>
      </c>
      <c r="F56" s="27">
        <v>-1883</v>
      </c>
      <c r="G56" s="27">
        <f t="shared" si="2"/>
        <v>-302</v>
      </c>
      <c r="H56" s="268">
        <f t="shared" si="3"/>
        <v>119.10183428209993</v>
      </c>
      <c r="I56" s="361" t="s">
        <v>427</v>
      </c>
      <c r="J56" s="362"/>
      <c r="K56" s="362"/>
      <c r="L56" s="362"/>
      <c r="M56" s="362"/>
      <c r="N56" s="363"/>
    </row>
    <row r="57" spans="1:14" s="253" customFormat="1" ht="20.100000000000001" customHeight="1">
      <c r="A57" s="279" t="s">
        <v>216</v>
      </c>
      <c r="B57" s="255">
        <v>1060</v>
      </c>
      <c r="C57" s="238">
        <f>SUM(C58:C64)</f>
        <v>0</v>
      </c>
      <c r="D57" s="238">
        <f>SUM(D58:D64)</f>
        <v>0</v>
      </c>
      <c r="E57" s="238">
        <f>SUM(E58:E64)</f>
        <v>0</v>
      </c>
      <c r="F57" s="238">
        <f>SUM(F58:F64)</f>
        <v>0</v>
      </c>
      <c r="G57" s="238">
        <f t="shared" si="2"/>
        <v>0</v>
      </c>
      <c r="H57" s="269" t="e">
        <f t="shared" si="3"/>
        <v>#DIV/0!</v>
      </c>
      <c r="I57" s="339"/>
      <c r="J57" s="339"/>
      <c r="K57" s="339"/>
      <c r="L57" s="339"/>
      <c r="M57" s="339"/>
      <c r="N57" s="339"/>
    </row>
    <row r="58" spans="1:14" s="251" customFormat="1" ht="20.100000000000001" customHeight="1">
      <c r="A58" s="289" t="s">
        <v>217</v>
      </c>
      <c r="B58" s="254">
        <v>1061</v>
      </c>
      <c r="C58" s="27" t="s">
        <v>183</v>
      </c>
      <c r="D58" s="27" t="s">
        <v>183</v>
      </c>
      <c r="E58" s="27" t="s">
        <v>183</v>
      </c>
      <c r="F58" s="27" t="s">
        <v>183</v>
      </c>
      <c r="G58" s="27" t="e">
        <f t="shared" si="2"/>
        <v>#VALUE!</v>
      </c>
      <c r="H58" s="268" t="e">
        <f t="shared" si="3"/>
        <v>#VALUE!</v>
      </c>
      <c r="I58" s="341"/>
      <c r="J58" s="341"/>
      <c r="K58" s="341"/>
      <c r="L58" s="341"/>
      <c r="M58" s="341"/>
      <c r="N58" s="341"/>
    </row>
    <row r="59" spans="1:14" s="251" customFormat="1" ht="20.100000000000001" customHeight="1">
      <c r="A59" s="289" t="s">
        <v>218</v>
      </c>
      <c r="B59" s="254">
        <v>1062</v>
      </c>
      <c r="C59" s="27" t="s">
        <v>183</v>
      </c>
      <c r="D59" s="27" t="s">
        <v>183</v>
      </c>
      <c r="E59" s="27" t="s">
        <v>183</v>
      </c>
      <c r="F59" s="27" t="s">
        <v>183</v>
      </c>
      <c r="G59" s="27" t="e">
        <f t="shared" si="2"/>
        <v>#VALUE!</v>
      </c>
      <c r="H59" s="268" t="e">
        <f t="shared" si="3"/>
        <v>#VALUE!</v>
      </c>
      <c r="I59" s="341"/>
      <c r="J59" s="341"/>
      <c r="K59" s="341"/>
      <c r="L59" s="341"/>
      <c r="M59" s="341"/>
      <c r="N59" s="341"/>
    </row>
    <row r="60" spans="1:14" s="251" customFormat="1" ht="20.100000000000001" customHeight="1">
      <c r="A60" s="289" t="s">
        <v>200</v>
      </c>
      <c r="B60" s="254">
        <v>1063</v>
      </c>
      <c r="C60" s="27" t="s">
        <v>183</v>
      </c>
      <c r="D60" s="27" t="s">
        <v>183</v>
      </c>
      <c r="E60" s="27" t="s">
        <v>183</v>
      </c>
      <c r="F60" s="27" t="s">
        <v>183</v>
      </c>
      <c r="G60" s="27" t="e">
        <f t="shared" si="2"/>
        <v>#VALUE!</v>
      </c>
      <c r="H60" s="268" t="e">
        <f t="shared" si="3"/>
        <v>#VALUE!</v>
      </c>
      <c r="I60" s="341"/>
      <c r="J60" s="341"/>
      <c r="K60" s="341"/>
      <c r="L60" s="341"/>
      <c r="M60" s="341"/>
      <c r="N60" s="341"/>
    </row>
    <row r="61" spans="1:14" s="251" customFormat="1" ht="20.100000000000001" customHeight="1">
      <c r="A61" s="289" t="s">
        <v>201</v>
      </c>
      <c r="B61" s="254">
        <v>1064</v>
      </c>
      <c r="C61" s="27" t="s">
        <v>183</v>
      </c>
      <c r="D61" s="27" t="s">
        <v>183</v>
      </c>
      <c r="E61" s="27" t="s">
        <v>183</v>
      </c>
      <c r="F61" s="27" t="s">
        <v>183</v>
      </c>
      <c r="G61" s="27" t="e">
        <f t="shared" si="2"/>
        <v>#VALUE!</v>
      </c>
      <c r="H61" s="268" t="e">
        <f t="shared" si="3"/>
        <v>#VALUE!</v>
      </c>
      <c r="I61" s="341"/>
      <c r="J61" s="341"/>
      <c r="K61" s="341"/>
      <c r="L61" s="341"/>
      <c r="M61" s="341"/>
      <c r="N61" s="341"/>
    </row>
    <row r="62" spans="1:14" s="251" customFormat="1" ht="20.100000000000001" customHeight="1">
      <c r="A62" s="289" t="s">
        <v>219</v>
      </c>
      <c r="B62" s="254">
        <v>1065</v>
      </c>
      <c r="C62" s="27" t="s">
        <v>183</v>
      </c>
      <c r="D62" s="27" t="s">
        <v>183</v>
      </c>
      <c r="E62" s="27" t="s">
        <v>183</v>
      </c>
      <c r="F62" s="27" t="s">
        <v>183</v>
      </c>
      <c r="G62" s="27" t="e">
        <f t="shared" si="2"/>
        <v>#VALUE!</v>
      </c>
      <c r="H62" s="268" t="e">
        <f t="shared" si="3"/>
        <v>#VALUE!</v>
      </c>
      <c r="I62" s="341"/>
      <c r="J62" s="341"/>
      <c r="K62" s="341"/>
      <c r="L62" s="341"/>
      <c r="M62" s="341"/>
      <c r="N62" s="341"/>
    </row>
    <row r="63" spans="1:14" s="251" customFormat="1" ht="20.100000000000001" customHeight="1">
      <c r="A63" s="289" t="s">
        <v>220</v>
      </c>
      <c r="B63" s="254">
        <v>1066</v>
      </c>
      <c r="C63" s="27" t="s">
        <v>183</v>
      </c>
      <c r="D63" s="27" t="s">
        <v>183</v>
      </c>
      <c r="E63" s="27" t="s">
        <v>183</v>
      </c>
      <c r="F63" s="27" t="s">
        <v>183</v>
      </c>
      <c r="G63" s="27" t="e">
        <f t="shared" si="2"/>
        <v>#VALUE!</v>
      </c>
      <c r="H63" s="268" t="e">
        <f t="shared" si="3"/>
        <v>#VALUE!</v>
      </c>
      <c r="I63" s="341"/>
      <c r="J63" s="341"/>
      <c r="K63" s="341"/>
      <c r="L63" s="341"/>
      <c r="M63" s="341"/>
      <c r="N63" s="341"/>
    </row>
    <row r="64" spans="1:14" s="251" customFormat="1" ht="20.100000000000001" customHeight="1">
      <c r="A64" s="289" t="s">
        <v>221</v>
      </c>
      <c r="B64" s="254">
        <v>1067</v>
      </c>
      <c r="C64" s="27" t="s">
        <v>183</v>
      </c>
      <c r="D64" s="27" t="s">
        <v>183</v>
      </c>
      <c r="E64" s="27" t="s">
        <v>183</v>
      </c>
      <c r="F64" s="27" t="s">
        <v>183</v>
      </c>
      <c r="G64" s="27" t="e">
        <f t="shared" si="2"/>
        <v>#VALUE!</v>
      </c>
      <c r="H64" s="268" t="e">
        <f t="shared" si="3"/>
        <v>#VALUE!</v>
      </c>
      <c r="I64" s="341"/>
      <c r="J64" s="341"/>
      <c r="K64" s="341"/>
      <c r="L64" s="341"/>
      <c r="M64" s="341"/>
      <c r="N64" s="341"/>
    </row>
    <row r="65" spans="1:14" s="257" customFormat="1" ht="20.100000000000001" customHeight="1">
      <c r="A65" s="279" t="s">
        <v>222</v>
      </c>
      <c r="B65" s="255">
        <v>1070</v>
      </c>
      <c r="C65" s="238">
        <f>SUM(C66:C68)</f>
        <v>161179</v>
      </c>
      <c r="D65" s="238">
        <f>SUM(D66:D68)</f>
        <v>106187</v>
      </c>
      <c r="E65" s="238">
        <f>SUM(E66:E68)</f>
        <v>266239</v>
      </c>
      <c r="F65" s="238">
        <f>SUM(F66:F68)</f>
        <v>106187</v>
      </c>
      <c r="G65" s="238">
        <f t="shared" si="2"/>
        <v>-160052</v>
      </c>
      <c r="H65" s="269">
        <f t="shared" si="3"/>
        <v>39.884089107906803</v>
      </c>
      <c r="I65" s="339"/>
      <c r="J65" s="339"/>
      <c r="K65" s="339"/>
      <c r="L65" s="339"/>
      <c r="M65" s="339"/>
      <c r="N65" s="339"/>
    </row>
    <row r="66" spans="1:14" s="251" customFormat="1" ht="20.100000000000001" customHeight="1">
      <c r="A66" s="289" t="s">
        <v>223</v>
      </c>
      <c r="B66" s="254">
        <v>1071</v>
      </c>
      <c r="C66" s="27">
        <v>301</v>
      </c>
      <c r="D66" s="27">
        <v>578</v>
      </c>
      <c r="E66" s="245">
        <v>240</v>
      </c>
      <c r="F66" s="27">
        <v>578</v>
      </c>
      <c r="G66" s="27">
        <f t="shared" si="2"/>
        <v>338</v>
      </c>
      <c r="H66" s="268">
        <f t="shared" si="3"/>
        <v>240.83333333333331</v>
      </c>
      <c r="I66" s="341"/>
      <c r="J66" s="341"/>
      <c r="K66" s="341"/>
      <c r="L66" s="341"/>
      <c r="M66" s="341"/>
      <c r="N66" s="341"/>
    </row>
    <row r="67" spans="1:14" s="251" customFormat="1" ht="20.100000000000001" customHeight="1">
      <c r="A67" s="289" t="s">
        <v>224</v>
      </c>
      <c r="B67" s="254">
        <v>1072</v>
      </c>
      <c r="C67" s="27"/>
      <c r="D67" s="27"/>
      <c r="E67" s="245"/>
      <c r="F67" s="27"/>
      <c r="G67" s="27">
        <f t="shared" si="2"/>
        <v>0</v>
      </c>
      <c r="H67" s="268" t="e">
        <f t="shared" si="3"/>
        <v>#DIV/0!</v>
      </c>
      <c r="I67" s="341"/>
      <c r="J67" s="341"/>
      <c r="K67" s="341"/>
      <c r="L67" s="341"/>
      <c r="M67" s="341"/>
      <c r="N67" s="341"/>
    </row>
    <row r="68" spans="1:14" s="251" customFormat="1" ht="20.100000000000001" customHeight="1">
      <c r="A68" s="289" t="s">
        <v>225</v>
      </c>
      <c r="B68" s="254">
        <v>1073</v>
      </c>
      <c r="C68" s="27">
        <v>160878</v>
      </c>
      <c r="D68" s="27">
        <v>105609</v>
      </c>
      <c r="E68" s="245">
        <v>265999</v>
      </c>
      <c r="F68" s="27">
        <v>105609</v>
      </c>
      <c r="G68" s="27">
        <f t="shared" si="2"/>
        <v>-160390</v>
      </c>
      <c r="H68" s="268">
        <f t="shared" si="3"/>
        <v>39.702780837521942</v>
      </c>
      <c r="I68" s="361" t="s">
        <v>427</v>
      </c>
      <c r="J68" s="362"/>
      <c r="K68" s="362"/>
      <c r="L68" s="362"/>
      <c r="M68" s="362"/>
      <c r="N68" s="363"/>
    </row>
    <row r="69" spans="1:14" s="257" customFormat="1" ht="20.100000000000001" customHeight="1">
      <c r="A69" s="273" t="s">
        <v>226</v>
      </c>
      <c r="B69" s="255">
        <v>1080</v>
      </c>
      <c r="C69" s="238">
        <f>SUM(C70:C75)</f>
        <v>-179685</v>
      </c>
      <c r="D69" s="238">
        <f>SUM(D70:D75)</f>
        <v>-115039</v>
      </c>
      <c r="E69" s="238">
        <f>SUM(E70:E75)</f>
        <v>-280721</v>
      </c>
      <c r="F69" s="238">
        <f>SUM(F70:F75)</f>
        <v>-115039</v>
      </c>
      <c r="G69" s="238">
        <f t="shared" si="2"/>
        <v>165682</v>
      </c>
      <c r="H69" s="269">
        <f t="shared" si="3"/>
        <v>40.979834070126572</v>
      </c>
      <c r="I69" s="339"/>
      <c r="J69" s="339"/>
      <c r="K69" s="339"/>
      <c r="L69" s="339"/>
      <c r="M69" s="339"/>
      <c r="N69" s="339"/>
    </row>
    <row r="70" spans="1:14" s="251" customFormat="1" ht="20.100000000000001" customHeight="1">
      <c r="A70" s="289" t="s">
        <v>223</v>
      </c>
      <c r="B70" s="254">
        <v>1081</v>
      </c>
      <c r="C70" s="27">
        <v>-127</v>
      </c>
      <c r="D70" s="27">
        <v>-179</v>
      </c>
      <c r="E70" s="245">
        <v>-258</v>
      </c>
      <c r="F70" s="27">
        <v>-179</v>
      </c>
      <c r="G70" s="238">
        <f t="shared" si="2"/>
        <v>79</v>
      </c>
      <c r="H70" s="269">
        <f t="shared" si="3"/>
        <v>69.379844961240309</v>
      </c>
      <c r="I70" s="341"/>
      <c r="J70" s="341"/>
      <c r="K70" s="341"/>
      <c r="L70" s="341"/>
      <c r="M70" s="341"/>
      <c r="N70" s="341"/>
    </row>
    <row r="71" spans="1:14" s="251" customFormat="1" ht="20.100000000000001" customHeight="1">
      <c r="A71" s="289" t="s">
        <v>227</v>
      </c>
      <c r="B71" s="254">
        <v>1082</v>
      </c>
      <c r="C71" s="27" t="s">
        <v>183</v>
      </c>
      <c r="D71" s="27" t="s">
        <v>183</v>
      </c>
      <c r="E71" s="245" t="s">
        <v>183</v>
      </c>
      <c r="F71" s="27" t="s">
        <v>183</v>
      </c>
      <c r="G71" s="238" t="e">
        <f t="shared" si="2"/>
        <v>#VALUE!</v>
      </c>
      <c r="H71" s="269" t="e">
        <f t="shared" si="3"/>
        <v>#VALUE!</v>
      </c>
      <c r="I71" s="341"/>
      <c r="J71" s="341"/>
      <c r="K71" s="341"/>
      <c r="L71" s="341"/>
      <c r="M71" s="341"/>
      <c r="N71" s="341"/>
    </row>
    <row r="72" spans="1:14" s="251" customFormat="1" ht="20.100000000000001" customHeight="1">
      <c r="A72" s="289" t="s">
        <v>228</v>
      </c>
      <c r="B72" s="254">
        <v>1083</v>
      </c>
      <c r="C72" s="27" t="s">
        <v>183</v>
      </c>
      <c r="D72" s="27" t="s">
        <v>183</v>
      </c>
      <c r="E72" s="245" t="s">
        <v>183</v>
      </c>
      <c r="F72" s="27" t="s">
        <v>183</v>
      </c>
      <c r="G72" s="238" t="e">
        <f t="shared" si="2"/>
        <v>#VALUE!</v>
      </c>
      <c r="H72" s="269" t="e">
        <f t="shared" si="3"/>
        <v>#VALUE!</v>
      </c>
      <c r="I72" s="341"/>
      <c r="J72" s="341"/>
      <c r="K72" s="341"/>
      <c r="L72" s="341"/>
      <c r="M72" s="341"/>
      <c r="N72" s="341"/>
    </row>
    <row r="73" spans="1:14" s="251" customFormat="1" ht="20.100000000000001" customHeight="1">
      <c r="A73" s="289" t="s">
        <v>229</v>
      </c>
      <c r="B73" s="254">
        <v>1084</v>
      </c>
      <c r="C73" s="27" t="s">
        <v>183</v>
      </c>
      <c r="D73" s="27" t="s">
        <v>183</v>
      </c>
      <c r="E73" s="245" t="s">
        <v>183</v>
      </c>
      <c r="F73" s="27" t="s">
        <v>183</v>
      </c>
      <c r="G73" s="238" t="e">
        <f t="shared" si="2"/>
        <v>#VALUE!</v>
      </c>
      <c r="H73" s="269" t="e">
        <f t="shared" si="3"/>
        <v>#VALUE!</v>
      </c>
      <c r="I73" s="341"/>
      <c r="J73" s="341"/>
      <c r="K73" s="341"/>
      <c r="L73" s="341"/>
      <c r="M73" s="341"/>
      <c r="N73" s="341"/>
    </row>
    <row r="74" spans="1:14" s="251" customFormat="1" ht="20.100000000000001" customHeight="1">
      <c r="A74" s="289" t="s">
        <v>230</v>
      </c>
      <c r="B74" s="254">
        <v>1085</v>
      </c>
      <c r="C74" s="27" t="s">
        <v>183</v>
      </c>
      <c r="D74" s="27" t="s">
        <v>183</v>
      </c>
      <c r="E74" s="245" t="s">
        <v>183</v>
      </c>
      <c r="F74" s="27" t="s">
        <v>183</v>
      </c>
      <c r="G74" s="238" t="e">
        <f t="shared" si="2"/>
        <v>#VALUE!</v>
      </c>
      <c r="H74" s="269" t="e">
        <f t="shared" si="3"/>
        <v>#VALUE!</v>
      </c>
      <c r="I74" s="341"/>
      <c r="J74" s="341"/>
      <c r="K74" s="341"/>
      <c r="L74" s="341"/>
      <c r="M74" s="341"/>
      <c r="N74" s="341"/>
    </row>
    <row r="75" spans="1:14" s="251" customFormat="1" ht="20.100000000000001" customHeight="1">
      <c r="A75" s="289" t="s">
        <v>231</v>
      </c>
      <c r="B75" s="254">
        <v>1086</v>
      </c>
      <c r="C75" s="27">
        <v>-179558</v>
      </c>
      <c r="D75" s="27">
        <v>-114860</v>
      </c>
      <c r="E75" s="245">
        <v>-280463</v>
      </c>
      <c r="F75" s="27">
        <v>-114860</v>
      </c>
      <c r="G75" s="238">
        <f t="shared" si="2"/>
        <v>165603</v>
      </c>
      <c r="H75" s="269">
        <f t="shared" si="3"/>
        <v>40.95370868884666</v>
      </c>
      <c r="I75" s="361" t="s">
        <v>427</v>
      </c>
      <c r="J75" s="362"/>
      <c r="K75" s="362"/>
      <c r="L75" s="362"/>
      <c r="M75" s="362"/>
      <c r="N75" s="363"/>
    </row>
    <row r="76" spans="1:14" s="253" customFormat="1" ht="20.100000000000001" customHeight="1">
      <c r="A76" s="279" t="s">
        <v>232</v>
      </c>
      <c r="B76" s="255">
        <v>1100</v>
      </c>
      <c r="C76" s="238">
        <f>SUM(C33,C34,C57,C65,C69)</f>
        <v>-54645</v>
      </c>
      <c r="D76" s="238">
        <f>SUM(D33,D34,D57,D65,D69)</f>
        <v>-81827</v>
      </c>
      <c r="E76" s="238">
        <f>SUM(E33,E34,E57,E65,E69)</f>
        <v>-49141</v>
      </c>
      <c r="F76" s="238">
        <f>SUM(F33,F34,F57,F65,F69)</f>
        <v>-81827</v>
      </c>
      <c r="G76" s="238">
        <f t="shared" si="2"/>
        <v>-32686</v>
      </c>
      <c r="H76" s="269">
        <f t="shared" si="3"/>
        <v>166.51472294011111</v>
      </c>
      <c r="I76" s="339"/>
      <c r="J76" s="339"/>
      <c r="K76" s="339"/>
      <c r="L76" s="339"/>
      <c r="M76" s="339"/>
      <c r="N76" s="339"/>
    </row>
    <row r="77" spans="1:14" s="253" customFormat="1" ht="20.100000000000001" customHeight="1">
      <c r="A77" s="279" t="s">
        <v>233</v>
      </c>
      <c r="B77" s="255">
        <v>1110</v>
      </c>
      <c r="C77" s="238"/>
      <c r="D77" s="238"/>
      <c r="E77" s="238"/>
      <c r="F77" s="238"/>
      <c r="G77" s="238">
        <f t="shared" si="2"/>
        <v>0</v>
      </c>
      <c r="H77" s="269" t="e">
        <f t="shared" si="3"/>
        <v>#DIV/0!</v>
      </c>
      <c r="I77" s="339"/>
      <c r="J77" s="339"/>
      <c r="K77" s="339"/>
      <c r="L77" s="339"/>
      <c r="M77" s="339"/>
      <c r="N77" s="339"/>
    </row>
    <row r="78" spans="1:14" s="253" customFormat="1" ht="20.100000000000001" customHeight="1">
      <c r="A78" s="279" t="s">
        <v>234</v>
      </c>
      <c r="B78" s="255">
        <v>1120</v>
      </c>
      <c r="C78" s="238" t="s">
        <v>183</v>
      </c>
      <c r="D78" s="238" t="s">
        <v>183</v>
      </c>
      <c r="E78" s="238" t="s">
        <v>183</v>
      </c>
      <c r="F78" s="238" t="s">
        <v>183</v>
      </c>
      <c r="G78" s="238" t="e">
        <f t="shared" si="2"/>
        <v>#VALUE!</v>
      </c>
      <c r="H78" s="269" t="e">
        <f t="shared" si="3"/>
        <v>#VALUE!</v>
      </c>
      <c r="I78" s="339"/>
      <c r="J78" s="339"/>
      <c r="K78" s="339"/>
      <c r="L78" s="339"/>
      <c r="M78" s="339"/>
      <c r="N78" s="339"/>
    </row>
    <row r="79" spans="1:14" s="253" customFormat="1" ht="20.100000000000001" customHeight="1">
      <c r="A79" s="279" t="s">
        <v>235</v>
      </c>
      <c r="B79" s="255">
        <v>1130</v>
      </c>
      <c r="C79" s="238"/>
      <c r="D79" s="238"/>
      <c r="E79" s="238"/>
      <c r="F79" s="238"/>
      <c r="G79" s="238">
        <f t="shared" si="2"/>
        <v>0</v>
      </c>
      <c r="H79" s="269" t="e">
        <f t="shared" si="3"/>
        <v>#DIV/0!</v>
      </c>
      <c r="I79" s="339"/>
      <c r="J79" s="339"/>
      <c r="K79" s="339"/>
      <c r="L79" s="339"/>
      <c r="M79" s="339"/>
      <c r="N79" s="339"/>
    </row>
    <row r="80" spans="1:14" s="253" customFormat="1" ht="20.100000000000001" customHeight="1">
      <c r="A80" s="279" t="s">
        <v>236</v>
      </c>
      <c r="B80" s="255">
        <v>1140</v>
      </c>
      <c r="C80" s="238" t="s">
        <v>183</v>
      </c>
      <c r="D80" s="238" t="s">
        <v>183</v>
      </c>
      <c r="E80" s="238" t="s">
        <v>183</v>
      </c>
      <c r="F80" s="238" t="s">
        <v>183</v>
      </c>
      <c r="G80" s="238" t="e">
        <f t="shared" si="2"/>
        <v>#VALUE!</v>
      </c>
      <c r="H80" s="269" t="e">
        <f t="shared" si="3"/>
        <v>#VALUE!</v>
      </c>
      <c r="I80" s="339"/>
      <c r="J80" s="339"/>
      <c r="K80" s="339"/>
      <c r="L80" s="339"/>
      <c r="M80" s="339"/>
      <c r="N80" s="339"/>
    </row>
    <row r="81" spans="1:14" s="253" customFormat="1" ht="20.100000000000001" customHeight="1">
      <c r="A81" s="279" t="s">
        <v>237</v>
      </c>
      <c r="B81" s="255">
        <v>1150</v>
      </c>
      <c r="C81" s="238">
        <f>SUM(C82:C83)</f>
        <v>11409</v>
      </c>
      <c r="D81" s="238">
        <f>SUM(D82:D83)</f>
        <v>11699</v>
      </c>
      <c r="E81" s="238">
        <f>SUM(E82:E83)</f>
        <v>15770</v>
      </c>
      <c r="F81" s="238">
        <f>SUM(F82:F83)</f>
        <v>11699</v>
      </c>
      <c r="G81" s="238">
        <f t="shared" si="2"/>
        <v>-4071</v>
      </c>
      <c r="H81" s="269">
        <f t="shared" si="3"/>
        <v>74.185161699429287</v>
      </c>
      <c r="I81" s="339"/>
      <c r="J81" s="339"/>
      <c r="K81" s="339"/>
      <c r="L81" s="339"/>
      <c r="M81" s="339"/>
      <c r="N81" s="339"/>
    </row>
    <row r="82" spans="1:14" s="252" customFormat="1" ht="20.100000000000001" customHeight="1">
      <c r="A82" s="289" t="s">
        <v>223</v>
      </c>
      <c r="B82" s="254">
        <v>1151</v>
      </c>
      <c r="C82" s="27"/>
      <c r="D82" s="27"/>
      <c r="E82" s="27"/>
      <c r="F82" s="27"/>
      <c r="G82" s="27">
        <f t="shared" si="2"/>
        <v>0</v>
      </c>
      <c r="H82" s="268" t="e">
        <f t="shared" si="3"/>
        <v>#DIV/0!</v>
      </c>
      <c r="I82" s="341"/>
      <c r="J82" s="341"/>
      <c r="K82" s="341"/>
      <c r="L82" s="341"/>
      <c r="M82" s="341"/>
      <c r="N82" s="341"/>
    </row>
    <row r="83" spans="1:14" s="252" customFormat="1" ht="20.100000000000001" customHeight="1">
      <c r="A83" s="289" t="s">
        <v>238</v>
      </c>
      <c r="B83" s="254">
        <v>1152</v>
      </c>
      <c r="C83" s="27">
        <v>11409</v>
      </c>
      <c r="D83" s="27">
        <v>11699</v>
      </c>
      <c r="E83" s="245">
        <v>15770</v>
      </c>
      <c r="F83" s="27">
        <v>11699</v>
      </c>
      <c r="G83" s="27">
        <f t="shared" si="2"/>
        <v>-4071</v>
      </c>
      <c r="H83" s="268">
        <f t="shared" si="3"/>
        <v>74.185161699429287</v>
      </c>
      <c r="I83" s="361" t="s">
        <v>427</v>
      </c>
      <c r="J83" s="362"/>
      <c r="K83" s="362"/>
      <c r="L83" s="362"/>
      <c r="M83" s="362"/>
      <c r="N83" s="363"/>
    </row>
    <row r="84" spans="1:14" s="253" customFormat="1" ht="20.100000000000001" customHeight="1">
      <c r="A84" s="279" t="s">
        <v>239</v>
      </c>
      <c r="B84" s="255">
        <v>1160</v>
      </c>
      <c r="C84" s="238">
        <f>SUM(C85:C86)</f>
        <v>0</v>
      </c>
      <c r="D84" s="295">
        <f>SUM(D85:D86)</f>
        <v>0</v>
      </c>
      <c r="E84" s="238">
        <f>SUM(E85:E86)</f>
        <v>0</v>
      </c>
      <c r="F84" s="238">
        <f>SUM(F85:F86)</f>
        <v>0</v>
      </c>
      <c r="G84" s="238">
        <f t="shared" si="2"/>
        <v>0</v>
      </c>
      <c r="H84" s="269" t="e">
        <f t="shared" si="3"/>
        <v>#DIV/0!</v>
      </c>
      <c r="I84" s="339"/>
      <c r="J84" s="339"/>
      <c r="K84" s="339"/>
      <c r="L84" s="339"/>
      <c r="M84" s="339"/>
      <c r="N84" s="339"/>
    </row>
    <row r="85" spans="1:14" s="252" customFormat="1" ht="20.100000000000001" customHeight="1">
      <c r="A85" s="289" t="s">
        <v>223</v>
      </c>
      <c r="B85" s="254">
        <v>1161</v>
      </c>
      <c r="C85" s="27" t="s">
        <v>183</v>
      </c>
      <c r="D85" s="27" t="s">
        <v>183</v>
      </c>
      <c r="E85" s="27" t="s">
        <v>183</v>
      </c>
      <c r="F85" s="27" t="s">
        <v>183</v>
      </c>
      <c r="G85" s="238" t="e">
        <f t="shared" si="2"/>
        <v>#VALUE!</v>
      </c>
      <c r="H85" s="269" t="e">
        <f t="shared" si="3"/>
        <v>#VALUE!</v>
      </c>
      <c r="I85" s="341"/>
      <c r="J85" s="341"/>
      <c r="K85" s="341"/>
      <c r="L85" s="341"/>
      <c r="M85" s="341"/>
      <c r="N85" s="341"/>
    </row>
    <row r="86" spans="1:14" s="252" customFormat="1" ht="20.100000000000001" customHeight="1">
      <c r="A86" s="289" t="s">
        <v>240</v>
      </c>
      <c r="B86" s="254">
        <v>1162</v>
      </c>
      <c r="C86" s="27" t="s">
        <v>183</v>
      </c>
      <c r="D86" s="27" t="s">
        <v>183</v>
      </c>
      <c r="E86" s="27" t="s">
        <v>183</v>
      </c>
      <c r="F86" s="27" t="s">
        <v>183</v>
      </c>
      <c r="G86" s="238" t="e">
        <f t="shared" si="2"/>
        <v>#VALUE!</v>
      </c>
      <c r="H86" s="269" t="e">
        <f t="shared" si="3"/>
        <v>#VALUE!</v>
      </c>
      <c r="I86" s="341"/>
      <c r="J86" s="341"/>
      <c r="K86" s="341"/>
      <c r="L86" s="341"/>
      <c r="M86" s="341"/>
      <c r="N86" s="341"/>
    </row>
    <row r="87" spans="1:14" s="253" customFormat="1" ht="20.100000000000001" customHeight="1">
      <c r="A87" s="279" t="s">
        <v>241</v>
      </c>
      <c r="B87" s="255">
        <v>1170</v>
      </c>
      <c r="C87" s="238">
        <f>SUM(C76:C81,C84)</f>
        <v>-43236</v>
      </c>
      <c r="D87" s="238">
        <f>SUM(D76:D81,D84)</f>
        <v>-70128</v>
      </c>
      <c r="E87" s="238">
        <f>SUM(E76:E81,E84)</f>
        <v>-33371</v>
      </c>
      <c r="F87" s="238">
        <f>SUM(F76:F81,F84)</f>
        <v>-70128</v>
      </c>
      <c r="G87" s="238">
        <f t="shared" si="2"/>
        <v>-36757</v>
      </c>
      <c r="H87" s="269">
        <f t="shared" si="3"/>
        <v>210.1465344161098</v>
      </c>
      <c r="I87" s="339"/>
      <c r="J87" s="339"/>
      <c r="K87" s="339"/>
      <c r="L87" s="339"/>
      <c r="M87" s="339"/>
      <c r="N87" s="339"/>
    </row>
    <row r="88" spans="1:14" s="252" customFormat="1" ht="20.100000000000001" customHeight="1">
      <c r="A88" s="289" t="s">
        <v>242</v>
      </c>
      <c r="B88" s="277">
        <v>1180</v>
      </c>
      <c r="C88" s="27" t="s">
        <v>183</v>
      </c>
      <c r="D88" s="27" t="s">
        <v>183</v>
      </c>
      <c r="E88" s="27" t="s">
        <v>183</v>
      </c>
      <c r="F88" s="27" t="s">
        <v>183</v>
      </c>
      <c r="G88" s="27" t="e">
        <f t="shared" ref="G88:G97" si="6">F88-E88</f>
        <v>#VALUE!</v>
      </c>
      <c r="H88" s="268" t="e">
        <f t="shared" ref="H88:H97" si="7">(F88/E88)*100</f>
        <v>#VALUE!</v>
      </c>
      <c r="I88" s="341"/>
      <c r="J88" s="341"/>
      <c r="K88" s="341"/>
      <c r="L88" s="341"/>
      <c r="M88" s="341"/>
      <c r="N88" s="341"/>
    </row>
    <row r="89" spans="1:14" s="252" customFormat="1" ht="20.100000000000001" customHeight="1">
      <c r="A89" s="289" t="s">
        <v>243</v>
      </c>
      <c r="B89" s="277">
        <v>1181</v>
      </c>
      <c r="C89" s="27"/>
      <c r="D89" s="27"/>
      <c r="E89" s="27"/>
      <c r="F89" s="27"/>
      <c r="G89" s="27">
        <f t="shared" si="6"/>
        <v>0</v>
      </c>
      <c r="H89" s="268" t="e">
        <f t="shared" si="7"/>
        <v>#DIV/0!</v>
      </c>
      <c r="I89" s="341"/>
      <c r="J89" s="341"/>
      <c r="K89" s="341"/>
      <c r="L89" s="341"/>
      <c r="M89" s="341"/>
      <c r="N89" s="341"/>
    </row>
    <row r="90" spans="1:14" s="252" customFormat="1" ht="20.100000000000001" customHeight="1">
      <c r="A90" s="289" t="s">
        <v>244</v>
      </c>
      <c r="B90" s="254">
        <v>1190</v>
      </c>
      <c r="C90" s="27"/>
      <c r="D90" s="27"/>
      <c r="E90" s="27"/>
      <c r="F90" s="27"/>
      <c r="G90" s="27">
        <f t="shared" si="6"/>
        <v>0</v>
      </c>
      <c r="H90" s="268" t="e">
        <f t="shared" si="7"/>
        <v>#DIV/0!</v>
      </c>
      <c r="I90" s="341"/>
      <c r="J90" s="341"/>
      <c r="K90" s="341"/>
      <c r="L90" s="341"/>
      <c r="M90" s="341"/>
      <c r="N90" s="341"/>
    </row>
    <row r="91" spans="1:14" s="252" customFormat="1" ht="20.100000000000001" customHeight="1">
      <c r="A91" s="289" t="s">
        <v>245</v>
      </c>
      <c r="B91" s="278">
        <v>1191</v>
      </c>
      <c r="C91" s="27" t="s">
        <v>183</v>
      </c>
      <c r="D91" s="27" t="s">
        <v>183</v>
      </c>
      <c r="E91" s="27" t="s">
        <v>183</v>
      </c>
      <c r="F91" s="27" t="s">
        <v>183</v>
      </c>
      <c r="G91" s="27" t="e">
        <f t="shared" si="6"/>
        <v>#VALUE!</v>
      </c>
      <c r="H91" s="268" t="e">
        <f t="shared" si="7"/>
        <v>#VALUE!</v>
      </c>
      <c r="I91" s="341"/>
      <c r="J91" s="341"/>
      <c r="K91" s="341"/>
      <c r="L91" s="341"/>
      <c r="M91" s="341"/>
      <c r="N91" s="341"/>
    </row>
    <row r="92" spans="1:14" s="253" customFormat="1" ht="20.100000000000001" customHeight="1">
      <c r="A92" s="279" t="s">
        <v>246</v>
      </c>
      <c r="B92" s="255">
        <v>1200</v>
      </c>
      <c r="C92" s="238">
        <f>SUM(C87:C91)</f>
        <v>-43236</v>
      </c>
      <c r="D92" s="238">
        <f>SUM(D87:D91)</f>
        <v>-70128</v>
      </c>
      <c r="E92" s="238">
        <f>SUM(E87:E91)</f>
        <v>-33371</v>
      </c>
      <c r="F92" s="238">
        <f>SUM(F87:F91)</f>
        <v>-70128</v>
      </c>
      <c r="G92" s="238">
        <f t="shared" si="6"/>
        <v>-36757</v>
      </c>
      <c r="H92" s="269">
        <f t="shared" si="7"/>
        <v>210.1465344161098</v>
      </c>
      <c r="I92" s="339"/>
      <c r="J92" s="339"/>
      <c r="K92" s="339"/>
      <c r="L92" s="339"/>
      <c r="M92" s="339"/>
      <c r="N92" s="339"/>
    </row>
    <row r="93" spans="1:14" s="252" customFormat="1" ht="20.100000000000001" customHeight="1">
      <c r="A93" s="289" t="s">
        <v>247</v>
      </c>
      <c r="B93" s="278">
        <v>1201</v>
      </c>
      <c r="C93" s="27"/>
      <c r="D93" s="27"/>
      <c r="E93" s="27"/>
      <c r="F93" s="27"/>
      <c r="G93" s="238">
        <f t="shared" si="6"/>
        <v>0</v>
      </c>
      <c r="H93" s="269" t="e">
        <f t="shared" si="7"/>
        <v>#DIV/0!</v>
      </c>
      <c r="I93" s="340"/>
      <c r="J93" s="340"/>
      <c r="K93" s="340"/>
      <c r="L93" s="340"/>
      <c r="M93" s="340"/>
      <c r="N93" s="340"/>
    </row>
    <row r="94" spans="1:14" s="252" customFormat="1" ht="20.100000000000001" customHeight="1">
      <c r="A94" s="289" t="s">
        <v>248</v>
      </c>
      <c r="B94" s="278">
        <v>1202</v>
      </c>
      <c r="C94" s="27">
        <v>-43236</v>
      </c>
      <c r="D94" s="27">
        <v>-70128</v>
      </c>
      <c r="E94" s="27">
        <v>-33371</v>
      </c>
      <c r="F94" s="27">
        <v>-70128</v>
      </c>
      <c r="G94" s="238">
        <f t="shared" si="6"/>
        <v>-36757</v>
      </c>
      <c r="H94" s="269">
        <f t="shared" si="7"/>
        <v>210.1465344161098</v>
      </c>
      <c r="I94" s="340"/>
      <c r="J94" s="340"/>
      <c r="K94" s="340"/>
      <c r="L94" s="340"/>
      <c r="M94" s="340"/>
      <c r="N94" s="340"/>
    </row>
    <row r="95" spans="1:14" s="253" customFormat="1" ht="20.100000000000001" customHeight="1">
      <c r="A95" s="279" t="s">
        <v>249</v>
      </c>
      <c r="B95" s="255">
        <v>1210</v>
      </c>
      <c r="C95" s="238">
        <f>SUM(C22,C65,C77,C79,C81,C89,C90)</f>
        <v>467985</v>
      </c>
      <c r="D95" s="238">
        <f>SUM(D22,D65,D77,D79,D81,D89,D90)</f>
        <v>402623</v>
      </c>
      <c r="E95" s="238">
        <f>SUM(E22,E65,E77,E79,E81,E89,E90)</f>
        <v>604609</v>
      </c>
      <c r="F95" s="238">
        <f>SUM(F22,F65,F77,F79,F81,F89,F90)</f>
        <v>402623</v>
      </c>
      <c r="G95" s="238">
        <f t="shared" si="6"/>
        <v>-201986</v>
      </c>
      <c r="H95" s="269">
        <f t="shared" si="7"/>
        <v>66.592293531852818</v>
      </c>
      <c r="I95" s="339"/>
      <c r="J95" s="339"/>
      <c r="K95" s="339"/>
      <c r="L95" s="339"/>
      <c r="M95" s="339"/>
      <c r="N95" s="339"/>
    </row>
    <row r="96" spans="1:14" s="253" customFormat="1" ht="20.100000000000001" customHeight="1">
      <c r="A96" s="279" t="s">
        <v>250</v>
      </c>
      <c r="B96" s="255">
        <v>1220</v>
      </c>
      <c r="C96" s="238">
        <f>SUM(C23,C34,C57,C69,C78,C80,C84,C88,C91)</f>
        <v>-511221</v>
      </c>
      <c r="D96" s="238">
        <f>SUM(D23,D34,D57,D69,D78,D80,D84,D88,D91)</f>
        <v>-472751</v>
      </c>
      <c r="E96" s="238">
        <f>SUM(E23,E34,E57,E69,E78,E80,E84,E88,E91)</f>
        <v>-637980</v>
      </c>
      <c r="F96" s="238">
        <f>SUM(F23,F34,F57,F69,F78,F80,F84,F88,F91)</f>
        <v>-472751</v>
      </c>
      <c r="G96" s="238">
        <f t="shared" si="6"/>
        <v>165229</v>
      </c>
      <c r="H96" s="269">
        <f t="shared" si="7"/>
        <v>74.101225743753716</v>
      </c>
      <c r="I96" s="339"/>
      <c r="J96" s="339"/>
      <c r="K96" s="339"/>
      <c r="L96" s="339"/>
      <c r="M96" s="339"/>
      <c r="N96" s="339"/>
    </row>
    <row r="97" spans="1:14" s="252" customFormat="1" ht="20.100000000000001" customHeight="1">
      <c r="A97" s="289" t="s">
        <v>251</v>
      </c>
      <c r="B97" s="254">
        <v>1230</v>
      </c>
      <c r="C97" s="27"/>
      <c r="D97" s="27"/>
      <c r="E97" s="27"/>
      <c r="F97" s="27"/>
      <c r="G97" s="27">
        <f t="shared" si="6"/>
        <v>0</v>
      </c>
      <c r="H97" s="268" t="e">
        <f t="shared" si="7"/>
        <v>#DIV/0!</v>
      </c>
      <c r="I97" s="341"/>
      <c r="J97" s="341"/>
      <c r="K97" s="341"/>
      <c r="L97" s="341"/>
      <c r="M97" s="341"/>
      <c r="N97" s="341"/>
    </row>
    <row r="98" spans="1:14" s="253" customFormat="1" ht="37.5">
      <c r="A98" s="279" t="s">
        <v>252</v>
      </c>
      <c r="B98" s="255">
        <v>1300</v>
      </c>
      <c r="C98" s="238">
        <f>C76+C105-C66</f>
        <v>-10138</v>
      </c>
      <c r="D98" s="238">
        <f>D76+D105</f>
        <v>-37082</v>
      </c>
      <c r="E98" s="238">
        <f>E76+E105</f>
        <v>-141</v>
      </c>
      <c r="F98" s="238">
        <f>F76+F105</f>
        <v>-37082</v>
      </c>
      <c r="G98" s="27">
        <f t="shared" ref="G98:G107" si="8">F98-E98</f>
        <v>-36941</v>
      </c>
      <c r="H98" s="268">
        <f t="shared" ref="H98:H107" si="9">(F98/E98)*100</f>
        <v>26299.290780141844</v>
      </c>
      <c r="I98" s="339"/>
      <c r="J98" s="339"/>
      <c r="K98" s="339"/>
      <c r="L98" s="339"/>
      <c r="M98" s="339"/>
      <c r="N98" s="339"/>
    </row>
    <row r="99" spans="1:14" s="253" customFormat="1" ht="20.100000000000001" customHeight="1">
      <c r="A99" s="279" t="s">
        <v>253</v>
      </c>
      <c r="B99" s="279"/>
      <c r="C99" s="279"/>
      <c r="D99" s="279"/>
      <c r="E99" s="279"/>
      <c r="F99" s="279"/>
      <c r="G99" s="27">
        <f t="shared" si="8"/>
        <v>0</v>
      </c>
      <c r="H99" s="268" t="e">
        <f t="shared" si="9"/>
        <v>#DIV/0!</v>
      </c>
      <c r="I99" s="365"/>
      <c r="J99" s="365"/>
      <c r="K99" s="365"/>
      <c r="L99" s="365"/>
      <c r="M99" s="365"/>
      <c r="N99" s="365"/>
    </row>
    <row r="100" spans="1:14" s="253" customFormat="1" ht="20.100000000000001" customHeight="1">
      <c r="A100" s="289" t="s">
        <v>254</v>
      </c>
      <c r="B100" s="254">
        <v>1400</v>
      </c>
      <c r="C100" s="27">
        <v>228939</v>
      </c>
      <c r="D100" s="27">
        <v>180980</v>
      </c>
      <c r="E100" s="27">
        <v>329036</v>
      </c>
      <c r="F100" s="27">
        <v>180980</v>
      </c>
      <c r="G100" s="27">
        <f t="shared" si="8"/>
        <v>-148056</v>
      </c>
      <c r="H100" s="268">
        <f t="shared" si="9"/>
        <v>55.003099964745495</v>
      </c>
      <c r="I100" s="341"/>
      <c r="J100" s="341"/>
      <c r="K100" s="341"/>
      <c r="L100" s="341"/>
      <c r="M100" s="341"/>
      <c r="N100" s="341"/>
    </row>
    <row r="101" spans="1:14" s="253" customFormat="1" ht="20.100000000000001" customHeight="1">
      <c r="A101" s="289" t="s">
        <v>255</v>
      </c>
      <c r="B101" s="282">
        <v>1401</v>
      </c>
      <c r="C101" s="27">
        <v>207267</v>
      </c>
      <c r="D101" s="27">
        <v>155921</v>
      </c>
      <c r="E101" s="243">
        <v>305334</v>
      </c>
      <c r="F101" s="27">
        <v>155921</v>
      </c>
      <c r="G101" s="27">
        <f t="shared" si="8"/>
        <v>-149413</v>
      </c>
      <c r="H101" s="268">
        <f t="shared" si="9"/>
        <v>51.065718197121846</v>
      </c>
      <c r="I101" s="340"/>
      <c r="J101" s="340"/>
      <c r="K101" s="340"/>
      <c r="L101" s="340"/>
      <c r="M101" s="340"/>
      <c r="N101" s="340"/>
    </row>
    <row r="102" spans="1:14" s="253" customFormat="1" ht="20.100000000000001" customHeight="1">
      <c r="A102" s="289" t="s">
        <v>256</v>
      </c>
      <c r="B102" s="282">
        <v>1402</v>
      </c>
      <c r="C102" s="27">
        <v>21672</v>
      </c>
      <c r="D102" s="27">
        <v>25059</v>
      </c>
      <c r="E102" s="243">
        <v>23702</v>
      </c>
      <c r="F102" s="27">
        <v>25059</v>
      </c>
      <c r="G102" s="27">
        <f t="shared" si="8"/>
        <v>1357</v>
      </c>
      <c r="H102" s="268">
        <f t="shared" si="9"/>
        <v>105.7252552527213</v>
      </c>
      <c r="I102" s="340"/>
      <c r="J102" s="340"/>
      <c r="K102" s="340"/>
      <c r="L102" s="340"/>
      <c r="M102" s="340"/>
      <c r="N102" s="340"/>
    </row>
    <row r="103" spans="1:14" s="253" customFormat="1" ht="20.100000000000001" customHeight="1">
      <c r="A103" s="289" t="s">
        <v>126</v>
      </c>
      <c r="B103" s="256">
        <v>1410</v>
      </c>
      <c r="C103" s="27">
        <v>168949</v>
      </c>
      <c r="D103" s="27">
        <v>186066</v>
      </c>
      <c r="E103" s="243">
        <v>189935</v>
      </c>
      <c r="F103" s="27">
        <v>186066</v>
      </c>
      <c r="G103" s="27">
        <f t="shared" si="8"/>
        <v>-3869</v>
      </c>
      <c r="H103" s="268">
        <f t="shared" si="9"/>
        <v>97.962987337773441</v>
      </c>
      <c r="I103" s="341"/>
      <c r="J103" s="341"/>
      <c r="K103" s="341"/>
      <c r="L103" s="341"/>
      <c r="M103" s="341"/>
      <c r="N103" s="341"/>
    </row>
    <row r="104" spans="1:14" s="253" customFormat="1" ht="20.100000000000001" customHeight="1">
      <c r="A104" s="289" t="s">
        <v>186</v>
      </c>
      <c r="B104" s="256">
        <v>1420</v>
      </c>
      <c r="C104" s="27">
        <v>36725</v>
      </c>
      <c r="D104" s="27">
        <v>40371</v>
      </c>
      <c r="E104" s="243">
        <v>41785</v>
      </c>
      <c r="F104" s="27">
        <v>40371</v>
      </c>
      <c r="G104" s="27">
        <f t="shared" si="8"/>
        <v>-1414</v>
      </c>
      <c r="H104" s="268">
        <f t="shared" si="9"/>
        <v>96.616010530094528</v>
      </c>
      <c r="I104" s="341"/>
      <c r="J104" s="341"/>
      <c r="K104" s="341"/>
      <c r="L104" s="341"/>
      <c r="M104" s="341"/>
      <c r="N104" s="341"/>
    </row>
    <row r="105" spans="1:14" s="253" customFormat="1" ht="20.100000000000001" customHeight="1">
      <c r="A105" s="289" t="s">
        <v>257</v>
      </c>
      <c r="B105" s="256">
        <v>1430</v>
      </c>
      <c r="C105" s="27">
        <v>44808</v>
      </c>
      <c r="D105" s="27">
        <v>44745</v>
      </c>
      <c r="E105" s="243">
        <v>49000</v>
      </c>
      <c r="F105" s="27">
        <v>44745</v>
      </c>
      <c r="G105" s="27">
        <f t="shared" si="8"/>
        <v>-4255</v>
      </c>
      <c r="H105" s="268">
        <f t="shared" si="9"/>
        <v>91.316326530612244</v>
      </c>
      <c r="I105" s="341"/>
      <c r="J105" s="341"/>
      <c r="K105" s="341"/>
      <c r="L105" s="341"/>
      <c r="M105" s="341"/>
      <c r="N105" s="341"/>
    </row>
    <row r="106" spans="1:14" s="253" customFormat="1" ht="20.100000000000001" customHeight="1">
      <c r="A106" s="289" t="s">
        <v>258</v>
      </c>
      <c r="B106" s="256">
        <v>1440</v>
      </c>
      <c r="C106" s="27">
        <v>31800</v>
      </c>
      <c r="D106" s="27">
        <v>20589</v>
      </c>
      <c r="E106" s="243">
        <v>28224</v>
      </c>
      <c r="F106" s="27">
        <v>20589</v>
      </c>
      <c r="G106" s="27">
        <f t="shared" si="8"/>
        <v>-7635</v>
      </c>
      <c r="H106" s="268">
        <f t="shared" si="9"/>
        <v>72.948554421768705</v>
      </c>
      <c r="I106" s="341"/>
      <c r="J106" s="341"/>
      <c r="K106" s="341"/>
      <c r="L106" s="341"/>
      <c r="M106" s="341"/>
      <c r="N106" s="341"/>
    </row>
    <row r="107" spans="1:14" s="253" customFormat="1">
      <c r="A107" s="279" t="s">
        <v>172</v>
      </c>
      <c r="B107" s="258">
        <v>1450</v>
      </c>
      <c r="C107" s="238">
        <f>SUM(C100,C103:C106)</f>
        <v>511221</v>
      </c>
      <c r="D107" s="238">
        <f>SUM(D100,D103:D106)</f>
        <v>472751</v>
      </c>
      <c r="E107" s="238">
        <f>SUM(E100,E103:E106)</f>
        <v>637980</v>
      </c>
      <c r="F107" s="238">
        <f>SUM(F100,F103:F106)</f>
        <v>472751</v>
      </c>
      <c r="G107" s="27">
        <f t="shared" si="8"/>
        <v>-165229</v>
      </c>
      <c r="H107" s="268">
        <f t="shared" si="9"/>
        <v>74.101225743753716</v>
      </c>
      <c r="I107" s="339"/>
      <c r="J107" s="339"/>
      <c r="K107" s="339"/>
      <c r="L107" s="339"/>
      <c r="M107" s="339"/>
      <c r="N107" s="339"/>
    </row>
    <row r="108" spans="1:14" s="4" customFormat="1">
      <c r="A108" s="221"/>
      <c r="B108" s="20"/>
      <c r="C108" s="20"/>
      <c r="D108" s="20"/>
      <c r="E108" s="236"/>
      <c r="F108" s="20"/>
      <c r="G108" s="20"/>
      <c r="H108" s="20"/>
      <c r="I108" s="20"/>
    </row>
    <row r="109" spans="1:14" s="4" customFormat="1">
      <c r="A109" s="221"/>
      <c r="B109" s="20"/>
      <c r="C109" s="20"/>
      <c r="D109" s="20"/>
      <c r="E109" s="236"/>
      <c r="F109" s="20"/>
      <c r="G109" s="20"/>
      <c r="H109" s="20"/>
      <c r="I109" s="20"/>
    </row>
    <row r="110" spans="1:14">
      <c r="A110" s="218"/>
      <c r="B110" s="215"/>
      <c r="C110" s="215"/>
      <c r="D110" s="215"/>
      <c r="F110" s="215"/>
      <c r="G110" s="215"/>
      <c r="H110" s="215"/>
      <c r="I110" s="215"/>
      <c r="J110" s="228"/>
      <c r="K110" s="228"/>
      <c r="L110" s="228"/>
      <c r="M110" s="228"/>
      <c r="N110" s="228"/>
    </row>
    <row r="111" spans="1:14" ht="27.75" customHeight="1">
      <c r="A111" s="221" t="s">
        <v>429</v>
      </c>
      <c r="B111" s="1"/>
      <c r="C111" s="357" t="s">
        <v>259</v>
      </c>
      <c r="D111" s="357"/>
      <c r="E111" s="364" t="s">
        <v>419</v>
      </c>
      <c r="F111" s="364"/>
      <c r="G111" s="364"/>
      <c r="H111" s="364"/>
      <c r="I111" s="228"/>
      <c r="J111" s="228"/>
      <c r="K111" s="228"/>
      <c r="L111" s="228"/>
      <c r="M111" s="228"/>
      <c r="N111" s="228"/>
    </row>
    <row r="112" spans="1:14" s="2" customFormat="1">
      <c r="A112" s="222" t="s">
        <v>260</v>
      </c>
      <c r="B112" s="228"/>
      <c r="C112" s="356" t="s">
        <v>261</v>
      </c>
      <c r="D112" s="356"/>
      <c r="E112" s="209"/>
      <c r="F112" s="325" t="s">
        <v>152</v>
      </c>
      <c r="G112" s="325"/>
      <c r="H112" s="325"/>
    </row>
    <row r="113" spans="1:14">
      <c r="A113" s="218"/>
      <c r="B113" s="215"/>
      <c r="C113" s="215"/>
      <c r="D113" s="215"/>
      <c r="F113" s="215"/>
      <c r="G113" s="215"/>
      <c r="H113" s="215"/>
      <c r="I113" s="215"/>
      <c r="J113" s="228"/>
      <c r="K113" s="228"/>
      <c r="L113" s="228"/>
      <c r="M113" s="228"/>
      <c r="N113" s="228"/>
    </row>
    <row r="114" spans="1:14">
      <c r="A114" s="218"/>
      <c r="B114" s="215"/>
      <c r="C114" s="215"/>
      <c r="D114" s="215"/>
      <c r="F114" s="215"/>
      <c r="G114" s="215"/>
      <c r="H114" s="215"/>
      <c r="I114" s="215"/>
      <c r="J114" s="228"/>
      <c r="K114" s="228"/>
      <c r="L114" s="228"/>
      <c r="M114" s="228"/>
      <c r="N114" s="228"/>
    </row>
    <row r="115" spans="1:14">
      <c r="A115" s="218"/>
      <c r="B115" s="215"/>
      <c r="C115" s="215"/>
      <c r="D115" s="215"/>
      <c r="F115" s="215"/>
      <c r="G115" s="215"/>
      <c r="H115" s="215"/>
      <c r="I115" s="215"/>
      <c r="J115" s="228"/>
      <c r="K115" s="228"/>
      <c r="L115" s="228"/>
      <c r="M115" s="228"/>
      <c r="N115" s="228"/>
    </row>
    <row r="116" spans="1:14">
      <c r="A116" s="218"/>
      <c r="B116" s="215"/>
      <c r="C116" s="215"/>
      <c r="D116" s="215"/>
      <c r="F116" s="215"/>
      <c r="G116" s="215"/>
      <c r="H116" s="215"/>
      <c r="I116" s="215"/>
      <c r="J116" s="228"/>
      <c r="K116" s="228"/>
      <c r="L116" s="228"/>
      <c r="M116" s="228"/>
      <c r="N116" s="228"/>
    </row>
    <row r="117" spans="1:14">
      <c r="A117" s="218"/>
      <c r="B117" s="215"/>
      <c r="C117" s="215"/>
      <c r="D117" s="215"/>
      <c r="F117" s="215"/>
      <c r="G117" s="215"/>
      <c r="H117" s="215"/>
      <c r="I117" s="215"/>
      <c r="J117" s="228"/>
      <c r="K117" s="228"/>
      <c r="L117" s="228"/>
      <c r="M117" s="228"/>
      <c r="N117" s="228"/>
    </row>
    <row r="118" spans="1:14">
      <c r="A118" s="218"/>
      <c r="B118" s="215"/>
      <c r="C118" s="215"/>
      <c r="D118" s="215"/>
      <c r="F118" s="215"/>
      <c r="G118" s="215"/>
      <c r="H118" s="215"/>
      <c r="I118" s="215"/>
      <c r="J118" s="228"/>
      <c r="K118" s="228"/>
      <c r="L118" s="228"/>
      <c r="M118" s="228"/>
      <c r="N118" s="228"/>
    </row>
    <row r="119" spans="1:14">
      <c r="A119" s="218"/>
      <c r="B119" s="215"/>
      <c r="C119" s="215"/>
      <c r="D119" s="215"/>
      <c r="F119" s="215"/>
      <c r="G119" s="215"/>
      <c r="H119" s="215"/>
      <c r="I119" s="215"/>
      <c r="J119" s="228"/>
      <c r="K119" s="228"/>
      <c r="L119" s="228"/>
      <c r="M119" s="228"/>
      <c r="N119" s="228"/>
    </row>
    <row r="120" spans="1:14">
      <c r="A120" s="218"/>
      <c r="B120" s="215"/>
      <c r="C120" s="215"/>
      <c r="D120" s="215"/>
      <c r="F120" s="215"/>
      <c r="G120" s="215"/>
      <c r="H120" s="215"/>
      <c r="I120" s="215"/>
      <c r="J120" s="228"/>
      <c r="K120" s="228"/>
      <c r="L120" s="228"/>
      <c r="M120" s="228"/>
      <c r="N120" s="228"/>
    </row>
    <row r="121" spans="1:14">
      <c r="A121" s="218"/>
      <c r="B121" s="215"/>
      <c r="C121" s="215"/>
      <c r="D121" s="215"/>
      <c r="F121" s="215"/>
      <c r="G121" s="215"/>
      <c r="H121" s="215"/>
      <c r="I121" s="215"/>
      <c r="J121" s="228"/>
      <c r="K121" s="228"/>
      <c r="L121" s="228"/>
      <c r="M121" s="228"/>
      <c r="N121" s="228"/>
    </row>
    <row r="122" spans="1:14">
      <c r="A122" s="218"/>
      <c r="B122" s="215"/>
      <c r="C122" s="215"/>
      <c r="D122" s="215"/>
      <c r="F122" s="215"/>
      <c r="G122" s="215"/>
      <c r="H122" s="215"/>
      <c r="I122" s="215"/>
      <c r="J122" s="228"/>
      <c r="K122" s="228"/>
      <c r="L122" s="228"/>
      <c r="M122" s="228"/>
      <c r="N122" s="228"/>
    </row>
    <row r="123" spans="1:14">
      <c r="A123" s="218"/>
      <c r="B123" s="215"/>
      <c r="C123" s="215"/>
      <c r="D123" s="215"/>
      <c r="F123" s="215"/>
      <c r="G123" s="215"/>
      <c r="H123" s="215"/>
      <c r="I123" s="215"/>
      <c r="J123" s="228"/>
      <c r="K123" s="228"/>
      <c r="L123" s="228"/>
      <c r="M123" s="228"/>
      <c r="N123" s="228"/>
    </row>
    <row r="124" spans="1:14">
      <c r="A124" s="218"/>
      <c r="B124" s="215"/>
      <c r="C124" s="215"/>
      <c r="D124" s="215"/>
      <c r="F124" s="215"/>
      <c r="G124" s="215"/>
      <c r="H124" s="215"/>
      <c r="I124" s="215"/>
      <c r="J124" s="228"/>
      <c r="K124" s="228"/>
      <c r="L124" s="228"/>
      <c r="M124" s="228"/>
      <c r="N124" s="228"/>
    </row>
    <row r="125" spans="1:14">
      <c r="A125" s="218"/>
      <c r="B125" s="228"/>
      <c r="C125" s="228"/>
      <c r="D125" s="228"/>
      <c r="E125" s="209"/>
      <c r="F125" s="228"/>
      <c r="G125" s="228"/>
      <c r="H125" s="228"/>
      <c r="I125" s="228"/>
      <c r="J125" s="228"/>
      <c r="K125" s="228"/>
      <c r="L125" s="228"/>
      <c r="M125" s="228"/>
      <c r="N125" s="228"/>
    </row>
    <row r="126" spans="1:14">
      <c r="A126" s="218"/>
      <c r="B126" s="228"/>
      <c r="C126" s="228"/>
      <c r="D126" s="228"/>
      <c r="E126" s="209"/>
      <c r="F126" s="228"/>
      <c r="G126" s="228"/>
      <c r="H126" s="228"/>
      <c r="I126" s="228"/>
      <c r="J126" s="228"/>
      <c r="K126" s="228"/>
      <c r="L126" s="228"/>
      <c r="M126" s="228"/>
      <c r="N126" s="228"/>
    </row>
    <row r="127" spans="1:14">
      <c r="A127" s="218"/>
      <c r="B127" s="228"/>
      <c r="C127" s="228"/>
      <c r="D127" s="228"/>
      <c r="E127" s="209"/>
      <c r="F127" s="228"/>
      <c r="G127" s="228"/>
      <c r="H127" s="228"/>
      <c r="I127" s="228"/>
      <c r="J127" s="228"/>
      <c r="K127" s="228"/>
      <c r="L127" s="228"/>
      <c r="M127" s="228"/>
      <c r="N127" s="228"/>
    </row>
    <row r="128" spans="1:14">
      <c r="A128" s="218"/>
      <c r="B128" s="228"/>
      <c r="C128" s="228"/>
      <c r="D128" s="228"/>
      <c r="E128" s="209"/>
      <c r="F128" s="228"/>
      <c r="G128" s="228"/>
      <c r="H128" s="228"/>
      <c r="I128" s="228"/>
      <c r="J128" s="228"/>
      <c r="K128" s="228"/>
      <c r="L128" s="228"/>
      <c r="M128" s="228"/>
      <c r="N128" s="228"/>
    </row>
    <row r="129" spans="1:14">
      <c r="A129" s="218"/>
      <c r="B129" s="228"/>
      <c r="C129" s="228"/>
      <c r="D129" s="228"/>
      <c r="E129" s="209"/>
      <c r="F129" s="228"/>
      <c r="G129" s="228"/>
      <c r="H129" s="228"/>
      <c r="I129" s="228"/>
      <c r="J129" s="228"/>
      <c r="K129" s="228"/>
      <c r="L129" s="228"/>
      <c r="M129" s="228"/>
      <c r="N129" s="228"/>
    </row>
    <row r="130" spans="1:14">
      <c r="A130" s="218"/>
      <c r="B130" s="228"/>
      <c r="C130" s="228"/>
      <c r="D130" s="228"/>
      <c r="E130" s="209"/>
      <c r="F130" s="228"/>
      <c r="G130" s="228"/>
      <c r="H130" s="228"/>
      <c r="I130" s="228"/>
      <c r="J130" s="228"/>
      <c r="K130" s="228"/>
      <c r="L130" s="228"/>
      <c r="M130" s="228"/>
      <c r="N130" s="228"/>
    </row>
    <row r="131" spans="1:14">
      <c r="A131" s="218"/>
      <c r="B131" s="228"/>
      <c r="C131" s="228"/>
      <c r="D131" s="228"/>
      <c r="E131" s="209"/>
      <c r="F131" s="228"/>
      <c r="G131" s="228"/>
      <c r="H131" s="228"/>
      <c r="I131" s="228"/>
      <c r="J131" s="228"/>
      <c r="K131" s="228"/>
      <c r="L131" s="228"/>
      <c r="M131" s="228"/>
      <c r="N131" s="228"/>
    </row>
    <row r="132" spans="1:14">
      <c r="A132" s="218"/>
      <c r="B132" s="228"/>
      <c r="C132" s="228"/>
      <c r="D132" s="228"/>
      <c r="E132" s="209"/>
      <c r="F132" s="228"/>
      <c r="G132" s="228"/>
      <c r="H132" s="228"/>
      <c r="I132" s="228"/>
      <c r="J132" s="228"/>
      <c r="K132" s="228"/>
      <c r="L132" s="228"/>
      <c r="M132" s="228"/>
      <c r="N132" s="228"/>
    </row>
    <row r="133" spans="1:14">
      <c r="A133" s="218"/>
      <c r="B133" s="228"/>
      <c r="C133" s="228"/>
      <c r="D133" s="228"/>
      <c r="E133" s="209"/>
      <c r="F133" s="228"/>
      <c r="G133" s="228"/>
      <c r="H133" s="228"/>
      <c r="I133" s="228"/>
      <c r="J133" s="228"/>
      <c r="K133" s="228"/>
      <c r="L133" s="228"/>
      <c r="M133" s="228"/>
      <c r="N133" s="228"/>
    </row>
    <row r="134" spans="1:14">
      <c r="A134" s="218"/>
      <c r="B134" s="228"/>
      <c r="C134" s="228"/>
      <c r="D134" s="228"/>
      <c r="E134" s="209"/>
      <c r="F134" s="228"/>
      <c r="G134" s="228"/>
      <c r="H134" s="228"/>
      <c r="I134" s="228"/>
      <c r="J134" s="228"/>
      <c r="K134" s="228"/>
      <c r="L134" s="228"/>
      <c r="M134" s="228"/>
      <c r="N134" s="228"/>
    </row>
    <row r="135" spans="1:14">
      <c r="A135" s="218"/>
      <c r="B135" s="228"/>
      <c r="C135" s="228"/>
      <c r="D135" s="228"/>
      <c r="E135" s="209"/>
      <c r="F135" s="228"/>
      <c r="G135" s="228"/>
      <c r="H135" s="228"/>
      <c r="I135" s="228"/>
      <c r="J135" s="228"/>
      <c r="K135" s="228"/>
      <c r="L135" s="228"/>
      <c r="M135" s="228"/>
      <c r="N135" s="228"/>
    </row>
    <row r="136" spans="1:14">
      <c r="A136" s="218"/>
      <c r="B136" s="228"/>
      <c r="C136" s="228"/>
      <c r="D136" s="228"/>
      <c r="E136" s="209"/>
      <c r="F136" s="228"/>
      <c r="G136" s="228"/>
      <c r="H136" s="228"/>
      <c r="I136" s="228"/>
      <c r="J136" s="228"/>
      <c r="K136" s="228"/>
      <c r="L136" s="228"/>
      <c r="M136" s="228"/>
      <c r="N136" s="228"/>
    </row>
    <row r="137" spans="1:14">
      <c r="A137" s="218"/>
      <c r="B137" s="228"/>
      <c r="C137" s="228"/>
      <c r="D137" s="228"/>
      <c r="E137" s="209"/>
      <c r="F137" s="228"/>
      <c r="G137" s="228"/>
      <c r="H137" s="228"/>
      <c r="I137" s="228"/>
      <c r="J137" s="228"/>
      <c r="K137" s="228"/>
      <c r="L137" s="228"/>
      <c r="M137" s="228"/>
      <c r="N137" s="228"/>
    </row>
    <row r="138" spans="1:14">
      <c r="A138" s="218"/>
      <c r="B138" s="228"/>
      <c r="C138" s="228"/>
      <c r="D138" s="228"/>
      <c r="E138" s="209"/>
      <c r="F138" s="228"/>
      <c r="G138" s="228"/>
      <c r="H138" s="228"/>
      <c r="I138" s="228"/>
      <c r="J138" s="228"/>
      <c r="K138" s="228"/>
      <c r="L138" s="228"/>
      <c r="M138" s="228"/>
      <c r="N138" s="228"/>
    </row>
    <row r="139" spans="1:14">
      <c r="A139" s="218"/>
      <c r="B139" s="228"/>
      <c r="C139" s="228"/>
      <c r="D139" s="228"/>
      <c r="E139" s="209"/>
      <c r="F139" s="228"/>
      <c r="G139" s="228"/>
      <c r="H139" s="228"/>
      <c r="I139" s="228"/>
      <c r="J139" s="228"/>
      <c r="K139" s="228"/>
      <c r="L139" s="228"/>
      <c r="M139" s="228"/>
      <c r="N139" s="228"/>
    </row>
    <row r="140" spans="1:14">
      <c r="A140" s="218"/>
      <c r="B140" s="228"/>
      <c r="C140" s="228"/>
      <c r="D140" s="228"/>
      <c r="E140" s="209"/>
      <c r="F140" s="228"/>
      <c r="G140" s="228"/>
      <c r="H140" s="228"/>
      <c r="I140" s="228"/>
      <c r="J140" s="228"/>
      <c r="K140" s="228"/>
      <c r="L140" s="228"/>
      <c r="M140" s="228"/>
      <c r="N140" s="228"/>
    </row>
    <row r="141" spans="1:14">
      <c r="A141" s="218"/>
      <c r="B141" s="228"/>
      <c r="C141" s="228"/>
      <c r="D141" s="228"/>
      <c r="E141" s="209"/>
      <c r="F141" s="228"/>
      <c r="G141" s="228"/>
      <c r="H141" s="228"/>
      <c r="I141" s="228"/>
      <c r="J141" s="228"/>
      <c r="K141" s="228"/>
      <c r="L141" s="228"/>
      <c r="M141" s="228"/>
      <c r="N141" s="228"/>
    </row>
    <row r="142" spans="1:14">
      <c r="A142" s="218"/>
      <c r="B142" s="228"/>
      <c r="C142" s="228"/>
      <c r="D142" s="228"/>
      <c r="E142" s="209"/>
      <c r="F142" s="228"/>
      <c r="G142" s="228"/>
      <c r="H142" s="228"/>
      <c r="I142" s="228"/>
      <c r="J142" s="228"/>
      <c r="K142" s="228"/>
      <c r="L142" s="228"/>
      <c r="M142" s="228"/>
      <c r="N142" s="228"/>
    </row>
    <row r="143" spans="1:14">
      <c r="A143" s="218"/>
      <c r="B143" s="228"/>
      <c r="C143" s="228"/>
      <c r="D143" s="228"/>
      <c r="E143" s="209"/>
      <c r="F143" s="228"/>
      <c r="G143" s="228"/>
      <c r="H143" s="228"/>
      <c r="I143" s="228"/>
      <c r="J143" s="228"/>
      <c r="K143" s="228"/>
      <c r="L143" s="228"/>
      <c r="M143" s="228"/>
      <c r="N143" s="228"/>
    </row>
    <row r="144" spans="1:14">
      <c r="A144" s="218"/>
      <c r="B144" s="228"/>
      <c r="C144" s="228"/>
      <c r="D144" s="228"/>
      <c r="E144" s="209"/>
      <c r="F144" s="228"/>
      <c r="G144" s="228"/>
      <c r="H144" s="228"/>
      <c r="I144" s="228"/>
      <c r="J144" s="228"/>
      <c r="K144" s="228"/>
      <c r="L144" s="228"/>
      <c r="M144" s="228"/>
      <c r="N144" s="228"/>
    </row>
    <row r="145" spans="1:14">
      <c r="A145" s="218"/>
      <c r="B145" s="228"/>
      <c r="C145" s="228"/>
      <c r="D145" s="228"/>
      <c r="E145" s="209"/>
      <c r="F145" s="228"/>
      <c r="G145" s="228"/>
      <c r="H145" s="228"/>
      <c r="I145" s="228"/>
      <c r="J145" s="228"/>
      <c r="K145" s="228"/>
      <c r="L145" s="228"/>
      <c r="M145" s="228"/>
      <c r="N145" s="228"/>
    </row>
    <row r="146" spans="1:14">
      <c r="A146" s="218"/>
      <c r="B146" s="228"/>
      <c r="C146" s="228"/>
      <c r="D146" s="228"/>
      <c r="E146" s="209"/>
      <c r="F146" s="228"/>
      <c r="G146" s="228"/>
      <c r="H146" s="228"/>
      <c r="I146" s="228"/>
      <c r="J146" s="228"/>
      <c r="K146" s="228"/>
      <c r="L146" s="228"/>
      <c r="M146" s="228"/>
      <c r="N146" s="228"/>
    </row>
    <row r="147" spans="1:14">
      <c r="A147" s="218"/>
      <c r="B147" s="228"/>
      <c r="C147" s="228"/>
      <c r="D147" s="228"/>
      <c r="E147" s="209"/>
      <c r="F147" s="228"/>
      <c r="G147" s="228"/>
      <c r="H147" s="228"/>
      <c r="I147" s="228"/>
      <c r="J147" s="228"/>
      <c r="K147" s="228"/>
      <c r="L147" s="228"/>
      <c r="M147" s="228"/>
      <c r="N147" s="228"/>
    </row>
    <row r="148" spans="1:14">
      <c r="A148" s="218"/>
      <c r="B148" s="228"/>
      <c r="C148" s="228"/>
      <c r="D148" s="228"/>
      <c r="E148" s="209"/>
      <c r="F148" s="228"/>
      <c r="G148" s="228"/>
      <c r="H148" s="228"/>
      <c r="I148" s="228"/>
      <c r="J148" s="228"/>
      <c r="K148" s="228"/>
      <c r="L148" s="228"/>
      <c r="M148" s="228"/>
      <c r="N148" s="228"/>
    </row>
    <row r="149" spans="1:14">
      <c r="A149" s="218"/>
      <c r="B149" s="228"/>
      <c r="C149" s="228"/>
      <c r="D149" s="228"/>
      <c r="E149" s="209"/>
      <c r="F149" s="228"/>
      <c r="G149" s="228"/>
      <c r="H149" s="228"/>
      <c r="I149" s="228"/>
      <c r="J149" s="228"/>
      <c r="K149" s="228"/>
      <c r="L149" s="228"/>
      <c r="M149" s="228"/>
      <c r="N149" s="228"/>
    </row>
    <row r="150" spans="1:14">
      <c r="A150" s="218"/>
      <c r="B150" s="228"/>
      <c r="C150" s="228"/>
      <c r="D150" s="228"/>
      <c r="E150" s="209"/>
      <c r="F150" s="228"/>
      <c r="G150" s="228"/>
      <c r="H150" s="228"/>
      <c r="I150" s="228"/>
      <c r="J150" s="228"/>
      <c r="K150" s="228"/>
      <c r="L150" s="228"/>
      <c r="M150" s="228"/>
      <c r="N150" s="228"/>
    </row>
    <row r="151" spans="1:14">
      <c r="A151" s="218"/>
      <c r="B151" s="228"/>
      <c r="C151" s="228"/>
      <c r="D151" s="228"/>
      <c r="E151" s="209"/>
      <c r="F151" s="228"/>
      <c r="G151" s="228"/>
      <c r="H151" s="228"/>
      <c r="I151" s="228"/>
      <c r="J151" s="228"/>
      <c r="K151" s="228"/>
      <c r="L151" s="228"/>
      <c r="M151" s="228"/>
      <c r="N151" s="228"/>
    </row>
    <row r="152" spans="1:14">
      <c r="A152" s="218"/>
      <c r="B152" s="228"/>
      <c r="C152" s="228"/>
      <c r="D152" s="228"/>
      <c r="E152" s="209"/>
      <c r="F152" s="228"/>
      <c r="G152" s="228"/>
      <c r="H152" s="228"/>
      <c r="I152" s="228"/>
      <c r="J152" s="228"/>
      <c r="K152" s="228"/>
      <c r="L152" s="228"/>
      <c r="M152" s="228"/>
      <c r="N152" s="228"/>
    </row>
    <row r="153" spans="1:14">
      <c r="A153" s="218"/>
      <c r="B153" s="228"/>
      <c r="C153" s="228"/>
      <c r="D153" s="228"/>
      <c r="E153" s="209"/>
      <c r="F153" s="228"/>
      <c r="G153" s="228"/>
      <c r="H153" s="228"/>
      <c r="I153" s="228"/>
      <c r="J153" s="228"/>
      <c r="K153" s="228"/>
      <c r="L153" s="228"/>
      <c r="M153" s="228"/>
      <c r="N153" s="228"/>
    </row>
    <row r="154" spans="1:14">
      <c r="A154" s="218"/>
      <c r="B154" s="228"/>
      <c r="C154" s="228"/>
      <c r="D154" s="228"/>
      <c r="E154" s="209"/>
      <c r="F154" s="228"/>
      <c r="G154" s="228"/>
      <c r="H154" s="228"/>
      <c r="I154" s="228"/>
      <c r="J154" s="228"/>
      <c r="K154" s="228"/>
      <c r="L154" s="228"/>
      <c r="M154" s="228"/>
      <c r="N154" s="228"/>
    </row>
    <row r="155" spans="1:14">
      <c r="A155" s="218"/>
      <c r="B155" s="228"/>
      <c r="C155" s="228"/>
      <c r="D155" s="228"/>
      <c r="E155" s="209"/>
      <c r="F155" s="228"/>
      <c r="G155" s="228"/>
      <c r="H155" s="228"/>
      <c r="I155" s="228"/>
      <c r="J155" s="228"/>
      <c r="K155" s="228"/>
      <c r="L155" s="228"/>
      <c r="M155" s="228"/>
      <c r="N155" s="228"/>
    </row>
    <row r="156" spans="1:14">
      <c r="A156" s="218"/>
      <c r="B156" s="228"/>
      <c r="C156" s="228"/>
      <c r="D156" s="228"/>
      <c r="E156" s="209"/>
      <c r="F156" s="228"/>
      <c r="G156" s="228"/>
      <c r="H156" s="228"/>
      <c r="I156" s="228"/>
      <c r="J156" s="228"/>
      <c r="K156" s="228"/>
      <c r="L156" s="228"/>
      <c r="M156" s="228"/>
      <c r="N156" s="228"/>
    </row>
    <row r="157" spans="1:14">
      <c r="A157" s="218"/>
      <c r="B157" s="228"/>
      <c r="C157" s="228"/>
      <c r="D157" s="228"/>
      <c r="E157" s="209"/>
      <c r="F157" s="228"/>
      <c r="G157" s="228"/>
      <c r="H157" s="228"/>
      <c r="I157" s="228"/>
      <c r="J157" s="228"/>
      <c r="K157" s="228"/>
      <c r="L157" s="228"/>
      <c r="M157" s="228"/>
      <c r="N157" s="228"/>
    </row>
    <row r="158" spans="1:14">
      <c r="A158" s="218"/>
      <c r="B158" s="228"/>
      <c r="C158" s="228"/>
      <c r="D158" s="228"/>
      <c r="E158" s="209"/>
      <c r="F158" s="228"/>
      <c r="G158" s="228"/>
      <c r="H158" s="228"/>
      <c r="I158" s="228"/>
      <c r="J158" s="228"/>
      <c r="K158" s="228"/>
      <c r="L158" s="228"/>
      <c r="M158" s="228"/>
      <c r="N158" s="228"/>
    </row>
    <row r="159" spans="1:14">
      <c r="A159" s="218"/>
      <c r="B159" s="228"/>
      <c r="C159" s="228"/>
      <c r="D159" s="228"/>
      <c r="E159" s="209"/>
      <c r="F159" s="228"/>
      <c r="G159" s="228"/>
      <c r="H159" s="228"/>
      <c r="I159" s="228"/>
      <c r="J159" s="228"/>
      <c r="K159" s="228"/>
      <c r="L159" s="228"/>
      <c r="M159" s="228"/>
      <c r="N159" s="228"/>
    </row>
    <row r="160" spans="1:14">
      <c r="A160" s="218"/>
      <c r="B160" s="228"/>
      <c r="C160" s="228"/>
      <c r="D160" s="228"/>
      <c r="E160" s="209"/>
      <c r="F160" s="228"/>
      <c r="G160" s="228"/>
      <c r="H160" s="228"/>
      <c r="I160" s="228"/>
      <c r="J160" s="228"/>
      <c r="K160" s="228"/>
      <c r="L160" s="228"/>
      <c r="M160" s="228"/>
      <c r="N160" s="228"/>
    </row>
    <row r="161" spans="1:14">
      <c r="A161" s="218"/>
      <c r="B161" s="228"/>
      <c r="C161" s="228"/>
      <c r="D161" s="228"/>
      <c r="E161" s="209"/>
      <c r="F161" s="228"/>
      <c r="G161" s="228"/>
      <c r="H161" s="228"/>
      <c r="I161" s="228"/>
      <c r="J161" s="228"/>
      <c r="K161" s="228"/>
      <c r="L161" s="228"/>
      <c r="M161" s="228"/>
      <c r="N161" s="228"/>
    </row>
    <row r="162" spans="1:14">
      <c r="A162" s="218"/>
      <c r="B162" s="228"/>
      <c r="C162" s="228"/>
      <c r="D162" s="228"/>
      <c r="E162" s="209"/>
      <c r="F162" s="228"/>
      <c r="G162" s="228"/>
      <c r="H162" s="228"/>
      <c r="I162" s="228"/>
      <c r="J162" s="228"/>
      <c r="K162" s="228"/>
      <c r="L162" s="228"/>
      <c r="M162" s="228"/>
      <c r="N162" s="228"/>
    </row>
    <row r="163" spans="1:14">
      <c r="A163" s="218"/>
      <c r="B163" s="228"/>
      <c r="C163" s="228"/>
      <c r="D163" s="228"/>
      <c r="E163" s="209"/>
      <c r="F163" s="228"/>
      <c r="G163" s="228"/>
      <c r="H163" s="228"/>
      <c r="I163" s="228"/>
      <c r="J163" s="228"/>
      <c r="K163" s="228"/>
      <c r="L163" s="228"/>
      <c r="M163" s="228"/>
      <c r="N163" s="228"/>
    </row>
    <row r="164" spans="1:14">
      <c r="A164" s="218"/>
      <c r="B164" s="228"/>
      <c r="C164" s="228"/>
      <c r="D164" s="228"/>
      <c r="E164" s="209"/>
      <c r="F164" s="228"/>
      <c r="G164" s="228"/>
      <c r="H164" s="228"/>
      <c r="I164" s="228"/>
      <c r="J164" s="228"/>
      <c r="K164" s="228"/>
      <c r="L164" s="228"/>
      <c r="M164" s="228"/>
      <c r="N164" s="228"/>
    </row>
    <row r="165" spans="1:14">
      <c r="A165" s="218"/>
      <c r="B165" s="228"/>
      <c r="C165" s="228"/>
      <c r="D165" s="228"/>
      <c r="E165" s="209"/>
      <c r="F165" s="228"/>
      <c r="G165" s="228"/>
      <c r="H165" s="228"/>
      <c r="I165" s="228"/>
      <c r="J165" s="228"/>
      <c r="K165" s="228"/>
      <c r="L165" s="228"/>
      <c r="M165" s="228"/>
      <c r="N165" s="228"/>
    </row>
    <row r="166" spans="1:14">
      <c r="A166" s="218"/>
      <c r="B166" s="228"/>
      <c r="C166" s="228"/>
      <c r="D166" s="228"/>
      <c r="E166" s="209"/>
      <c r="F166" s="228"/>
      <c r="G166" s="228"/>
      <c r="H166" s="228"/>
      <c r="I166" s="228"/>
      <c r="J166" s="228"/>
      <c r="K166" s="228"/>
      <c r="L166" s="228"/>
      <c r="M166" s="228"/>
      <c r="N166" s="228"/>
    </row>
    <row r="167" spans="1:14">
      <c r="A167" s="218"/>
      <c r="B167" s="228"/>
      <c r="C167" s="228"/>
      <c r="D167" s="228"/>
      <c r="E167" s="209"/>
      <c r="F167" s="228"/>
      <c r="G167" s="228"/>
      <c r="H167" s="228"/>
      <c r="I167" s="228"/>
      <c r="J167" s="228"/>
      <c r="K167" s="228"/>
      <c r="L167" s="228"/>
      <c r="M167" s="228"/>
      <c r="N167" s="228"/>
    </row>
    <row r="168" spans="1:14">
      <c r="A168" s="218"/>
      <c r="B168" s="228"/>
      <c r="C168" s="228"/>
      <c r="D168" s="228"/>
      <c r="E168" s="209"/>
      <c r="F168" s="228"/>
      <c r="G168" s="228"/>
      <c r="H168" s="228"/>
      <c r="I168" s="228"/>
      <c r="J168" s="228"/>
      <c r="K168" s="228"/>
      <c r="L168" s="228"/>
      <c r="M168" s="228"/>
      <c r="N168" s="228"/>
    </row>
    <row r="169" spans="1:14">
      <c r="A169" s="218"/>
      <c r="B169" s="228"/>
      <c r="C169" s="228"/>
      <c r="D169" s="228"/>
      <c r="E169" s="209"/>
      <c r="F169" s="228"/>
      <c r="G169" s="228"/>
      <c r="H169" s="228"/>
      <c r="I169" s="228"/>
      <c r="J169" s="228"/>
      <c r="K169" s="228"/>
      <c r="L169" s="228"/>
      <c r="M169" s="228"/>
      <c r="N169" s="228"/>
    </row>
    <row r="170" spans="1:14">
      <c r="A170" s="218"/>
      <c r="B170" s="228"/>
      <c r="C170" s="228"/>
      <c r="D170" s="228"/>
      <c r="E170" s="209"/>
      <c r="F170" s="228"/>
      <c r="G170" s="228"/>
      <c r="H170" s="228"/>
      <c r="I170" s="228"/>
      <c r="J170" s="228"/>
      <c r="K170" s="228"/>
      <c r="L170" s="228"/>
      <c r="M170" s="228"/>
      <c r="N170" s="228"/>
    </row>
    <row r="171" spans="1:14">
      <c r="A171" s="15"/>
      <c r="B171" s="228"/>
      <c r="C171" s="228"/>
      <c r="D171" s="228"/>
      <c r="E171" s="209"/>
      <c r="F171" s="228"/>
      <c r="G171" s="228"/>
      <c r="H171" s="228"/>
      <c r="I171" s="228"/>
      <c r="J171" s="228"/>
      <c r="K171" s="228"/>
      <c r="L171" s="228"/>
      <c r="M171" s="228"/>
      <c r="N171" s="228"/>
    </row>
    <row r="172" spans="1:14">
      <c r="A172" s="15"/>
      <c r="B172" s="228"/>
      <c r="C172" s="228"/>
      <c r="D172" s="228"/>
      <c r="E172" s="209"/>
      <c r="F172" s="228"/>
      <c r="G172" s="228"/>
      <c r="H172" s="228"/>
      <c r="I172" s="228"/>
      <c r="J172" s="228"/>
      <c r="K172" s="228"/>
      <c r="L172" s="228"/>
      <c r="M172" s="228"/>
      <c r="N172" s="228"/>
    </row>
    <row r="173" spans="1:14">
      <c r="A173" s="15"/>
      <c r="B173" s="228"/>
      <c r="C173" s="228"/>
      <c r="D173" s="228"/>
      <c r="E173" s="209"/>
      <c r="F173" s="228"/>
      <c r="G173" s="228"/>
      <c r="H173" s="228"/>
      <c r="I173" s="228"/>
      <c r="J173" s="228"/>
      <c r="K173" s="228"/>
      <c r="L173" s="228"/>
      <c r="M173" s="228"/>
      <c r="N173" s="228"/>
    </row>
    <row r="174" spans="1:14">
      <c r="A174" s="15"/>
      <c r="B174" s="228"/>
      <c r="C174" s="228"/>
      <c r="D174" s="228"/>
      <c r="E174" s="209"/>
      <c r="F174" s="228"/>
      <c r="G174" s="228"/>
      <c r="H174" s="228"/>
      <c r="I174" s="228"/>
      <c r="J174" s="228"/>
      <c r="K174" s="228"/>
      <c r="L174" s="228"/>
      <c r="M174" s="228"/>
      <c r="N174" s="228"/>
    </row>
    <row r="175" spans="1:14">
      <c r="A175" s="15"/>
      <c r="B175" s="228"/>
      <c r="C175" s="228"/>
      <c r="D175" s="228"/>
      <c r="E175" s="209"/>
      <c r="F175" s="228"/>
      <c r="G175" s="228"/>
      <c r="H175" s="228"/>
      <c r="I175" s="228"/>
      <c r="J175" s="228"/>
      <c r="K175" s="228"/>
      <c r="L175" s="228"/>
      <c r="M175" s="228"/>
      <c r="N175" s="228"/>
    </row>
    <row r="176" spans="1:14">
      <c r="A176" s="15"/>
      <c r="B176" s="228"/>
      <c r="C176" s="228"/>
      <c r="D176" s="228"/>
      <c r="E176" s="209"/>
      <c r="F176" s="228"/>
      <c r="G176" s="228"/>
      <c r="H176" s="228"/>
      <c r="I176" s="228"/>
      <c r="J176" s="228"/>
      <c r="K176" s="228"/>
      <c r="L176" s="228"/>
      <c r="M176" s="228"/>
      <c r="N176" s="228"/>
    </row>
    <row r="177" spans="1:14">
      <c r="A177" s="15"/>
      <c r="B177" s="228"/>
      <c r="C177" s="228"/>
      <c r="D177" s="228"/>
      <c r="E177" s="209"/>
      <c r="F177" s="228"/>
      <c r="G177" s="228"/>
      <c r="H177" s="228"/>
      <c r="I177" s="228"/>
      <c r="J177" s="228"/>
      <c r="K177" s="228"/>
      <c r="L177" s="228"/>
      <c r="M177" s="228"/>
      <c r="N177" s="228"/>
    </row>
    <row r="178" spans="1:14">
      <c r="A178" s="15"/>
      <c r="B178" s="228"/>
      <c r="C178" s="228"/>
      <c r="D178" s="228"/>
      <c r="E178" s="209"/>
      <c r="F178" s="228"/>
      <c r="G178" s="228"/>
      <c r="H178" s="228"/>
      <c r="I178" s="228"/>
      <c r="J178" s="228"/>
      <c r="K178" s="228"/>
      <c r="L178" s="228"/>
      <c r="M178" s="228"/>
      <c r="N178" s="228"/>
    </row>
    <row r="179" spans="1:14">
      <c r="A179" s="15"/>
      <c r="B179" s="228"/>
      <c r="C179" s="228"/>
      <c r="D179" s="228"/>
      <c r="E179" s="209"/>
      <c r="F179" s="228"/>
      <c r="G179" s="228"/>
      <c r="H179" s="228"/>
      <c r="I179" s="228"/>
      <c r="J179" s="228"/>
      <c r="K179" s="228"/>
      <c r="L179" s="228"/>
      <c r="M179" s="228"/>
      <c r="N179" s="228"/>
    </row>
    <row r="180" spans="1:14">
      <c r="A180" s="15"/>
      <c r="B180" s="228"/>
      <c r="C180" s="228"/>
      <c r="D180" s="228"/>
      <c r="E180" s="209"/>
      <c r="F180" s="228"/>
      <c r="G180" s="228"/>
      <c r="H180" s="228"/>
      <c r="I180" s="228"/>
      <c r="J180" s="228"/>
      <c r="K180" s="228"/>
      <c r="L180" s="228"/>
      <c r="M180" s="228"/>
      <c r="N180" s="228"/>
    </row>
    <row r="181" spans="1:14">
      <c r="A181" s="15"/>
      <c r="B181" s="228"/>
      <c r="C181" s="228"/>
      <c r="D181" s="228"/>
      <c r="E181" s="209"/>
      <c r="F181" s="228"/>
      <c r="G181" s="228"/>
      <c r="H181" s="228"/>
      <c r="I181" s="228"/>
      <c r="J181" s="228"/>
      <c r="K181" s="228"/>
      <c r="L181" s="228"/>
      <c r="M181" s="228"/>
      <c r="N181" s="228"/>
    </row>
    <row r="182" spans="1:14">
      <c r="A182" s="15"/>
      <c r="B182" s="228"/>
      <c r="C182" s="228"/>
      <c r="D182" s="228"/>
      <c r="E182" s="209"/>
      <c r="F182" s="228"/>
      <c r="G182" s="228"/>
      <c r="H182" s="228"/>
      <c r="I182" s="228"/>
      <c r="J182" s="228"/>
      <c r="K182" s="228"/>
      <c r="L182" s="228"/>
      <c r="M182" s="228"/>
      <c r="N182" s="228"/>
    </row>
    <row r="183" spans="1:14">
      <c r="A183" s="15"/>
      <c r="B183" s="228"/>
      <c r="C183" s="228"/>
      <c r="D183" s="228"/>
      <c r="E183" s="209"/>
      <c r="F183" s="228"/>
      <c r="G183" s="228"/>
      <c r="H183" s="228"/>
      <c r="I183" s="228"/>
      <c r="J183" s="228"/>
      <c r="K183" s="228"/>
      <c r="L183" s="228"/>
      <c r="M183" s="228"/>
      <c r="N183" s="228"/>
    </row>
    <row r="184" spans="1:14">
      <c r="A184" s="15"/>
      <c r="B184" s="228"/>
      <c r="C184" s="228"/>
      <c r="D184" s="228"/>
      <c r="E184" s="209"/>
      <c r="F184" s="228"/>
      <c r="G184" s="228"/>
      <c r="H184" s="228"/>
      <c r="I184" s="228"/>
      <c r="J184" s="228"/>
      <c r="K184" s="228"/>
      <c r="L184" s="228"/>
      <c r="M184" s="228"/>
      <c r="N184" s="228"/>
    </row>
    <row r="185" spans="1:14">
      <c r="A185" s="15"/>
      <c r="B185" s="228"/>
      <c r="C185" s="228"/>
      <c r="D185" s="228"/>
      <c r="E185" s="209"/>
      <c r="F185" s="228"/>
      <c r="G185" s="228"/>
      <c r="H185" s="228"/>
      <c r="I185" s="228"/>
      <c r="J185" s="228"/>
      <c r="K185" s="228"/>
      <c r="L185" s="228"/>
      <c r="M185" s="228"/>
      <c r="N185" s="228"/>
    </row>
    <row r="186" spans="1:14">
      <c r="A186" s="15"/>
      <c r="B186" s="228"/>
      <c r="C186" s="228"/>
      <c r="D186" s="228"/>
      <c r="E186" s="209"/>
      <c r="F186" s="228"/>
      <c r="G186" s="228"/>
      <c r="H186" s="228"/>
      <c r="I186" s="228"/>
      <c r="J186" s="228"/>
      <c r="K186" s="228"/>
      <c r="L186" s="228"/>
      <c r="M186" s="228"/>
      <c r="N186" s="228"/>
    </row>
    <row r="187" spans="1:14">
      <c r="A187" s="15"/>
      <c r="B187" s="228"/>
      <c r="C187" s="228"/>
      <c r="D187" s="228"/>
      <c r="E187" s="209"/>
      <c r="F187" s="228"/>
      <c r="G187" s="228"/>
      <c r="H187" s="228"/>
      <c r="I187" s="228"/>
      <c r="J187" s="228"/>
      <c r="K187" s="228"/>
      <c r="L187" s="228"/>
      <c r="M187" s="228"/>
      <c r="N187" s="228"/>
    </row>
    <row r="188" spans="1:14">
      <c r="A188" s="15"/>
      <c r="B188" s="228"/>
      <c r="C188" s="228"/>
      <c r="D188" s="228"/>
      <c r="E188" s="209"/>
      <c r="F188" s="228"/>
      <c r="G188" s="228"/>
      <c r="H188" s="228"/>
      <c r="I188" s="228"/>
      <c r="J188" s="228"/>
      <c r="K188" s="228"/>
      <c r="L188" s="228"/>
      <c r="M188" s="228"/>
      <c r="N188" s="228"/>
    </row>
    <row r="189" spans="1:14">
      <c r="A189" s="15"/>
      <c r="B189" s="228"/>
      <c r="C189" s="228"/>
      <c r="D189" s="228"/>
      <c r="E189" s="209"/>
      <c r="F189" s="228"/>
      <c r="G189" s="228"/>
      <c r="H189" s="228"/>
      <c r="I189" s="228"/>
      <c r="J189" s="228"/>
      <c r="K189" s="228"/>
      <c r="L189" s="228"/>
      <c r="M189" s="228"/>
      <c r="N189" s="228"/>
    </row>
    <row r="190" spans="1:14">
      <c r="A190" s="15"/>
      <c r="B190" s="228"/>
      <c r="C190" s="228"/>
      <c r="D190" s="228"/>
      <c r="E190" s="209"/>
      <c r="F190" s="228"/>
      <c r="G190" s="228"/>
      <c r="H190" s="228"/>
      <c r="I190" s="228"/>
      <c r="J190" s="228"/>
      <c r="K190" s="228"/>
      <c r="L190" s="228"/>
      <c r="M190" s="228"/>
      <c r="N190" s="228"/>
    </row>
    <row r="191" spans="1:14">
      <c r="A191" s="15"/>
      <c r="B191" s="228"/>
      <c r="C191" s="228"/>
      <c r="D191" s="228"/>
      <c r="E191" s="209"/>
      <c r="F191" s="228"/>
      <c r="G191" s="228"/>
      <c r="H191" s="228"/>
      <c r="I191" s="228"/>
      <c r="J191" s="228"/>
      <c r="K191" s="228"/>
      <c r="L191" s="228"/>
      <c r="M191" s="228"/>
      <c r="N191" s="228"/>
    </row>
    <row r="192" spans="1:14">
      <c r="A192" s="15"/>
      <c r="B192" s="228"/>
      <c r="C192" s="228"/>
      <c r="D192" s="228"/>
      <c r="E192" s="209"/>
      <c r="F192" s="228"/>
      <c r="G192" s="228"/>
      <c r="H192" s="228"/>
      <c r="I192" s="228"/>
      <c r="J192" s="228"/>
      <c r="K192" s="228"/>
      <c r="L192" s="228"/>
      <c r="M192" s="228"/>
      <c r="N192" s="228"/>
    </row>
    <row r="193" spans="1:14">
      <c r="A193" s="15"/>
      <c r="B193" s="228"/>
      <c r="C193" s="228"/>
      <c r="D193" s="228"/>
      <c r="E193" s="209"/>
      <c r="F193" s="228"/>
      <c r="G193" s="228"/>
      <c r="H193" s="228"/>
      <c r="I193" s="228"/>
      <c r="J193" s="228"/>
      <c r="K193" s="228"/>
      <c r="L193" s="228"/>
      <c r="M193" s="228"/>
      <c r="N193" s="228"/>
    </row>
    <row r="194" spans="1:14">
      <c r="A194" s="15"/>
      <c r="B194" s="228"/>
      <c r="C194" s="228"/>
      <c r="D194" s="228"/>
      <c r="E194" s="209"/>
      <c r="F194" s="228"/>
      <c r="G194" s="228"/>
      <c r="H194" s="228"/>
      <c r="I194" s="228"/>
      <c r="J194" s="228"/>
      <c r="K194" s="228"/>
      <c r="L194" s="228"/>
      <c r="M194" s="228"/>
      <c r="N194" s="228"/>
    </row>
    <row r="195" spans="1:14">
      <c r="A195" s="15"/>
      <c r="B195" s="228"/>
      <c r="C195" s="228"/>
      <c r="D195" s="228"/>
      <c r="E195" s="209"/>
      <c r="F195" s="228"/>
      <c r="G195" s="228"/>
      <c r="H195" s="228"/>
      <c r="I195" s="228"/>
      <c r="J195" s="228"/>
      <c r="K195" s="228"/>
      <c r="L195" s="228"/>
      <c r="M195" s="228"/>
      <c r="N195" s="228"/>
    </row>
    <row r="196" spans="1:14">
      <c r="A196" s="15"/>
      <c r="B196" s="228"/>
      <c r="C196" s="228"/>
      <c r="D196" s="228"/>
      <c r="E196" s="209"/>
      <c r="F196" s="228"/>
      <c r="G196" s="228"/>
      <c r="H196" s="228"/>
      <c r="I196" s="228"/>
      <c r="J196" s="228"/>
      <c r="K196" s="228"/>
      <c r="L196" s="228"/>
      <c r="M196" s="228"/>
      <c r="N196" s="228"/>
    </row>
    <row r="197" spans="1:14">
      <c r="A197" s="15"/>
      <c r="B197" s="228"/>
      <c r="C197" s="228"/>
      <c r="D197" s="228"/>
      <c r="E197" s="209"/>
      <c r="F197" s="228"/>
      <c r="G197" s="228"/>
      <c r="H197" s="228"/>
      <c r="I197" s="228"/>
      <c r="J197" s="228"/>
      <c r="K197" s="228"/>
      <c r="L197" s="228"/>
      <c r="M197" s="228"/>
      <c r="N197" s="228"/>
    </row>
    <row r="198" spans="1:14">
      <c r="A198" s="15"/>
      <c r="B198" s="228"/>
      <c r="C198" s="228"/>
      <c r="D198" s="228"/>
      <c r="E198" s="209"/>
      <c r="F198" s="228"/>
      <c r="G198" s="228"/>
      <c r="H198" s="228"/>
      <c r="I198" s="228"/>
      <c r="J198" s="228"/>
      <c r="K198" s="228"/>
      <c r="L198" s="228"/>
      <c r="M198" s="228"/>
      <c r="N198" s="228"/>
    </row>
    <row r="199" spans="1:14">
      <c r="A199" s="15"/>
      <c r="B199" s="228"/>
      <c r="C199" s="228"/>
      <c r="D199" s="228"/>
      <c r="E199" s="209"/>
      <c r="F199" s="228"/>
      <c r="G199" s="228"/>
      <c r="H199" s="228"/>
      <c r="I199" s="228"/>
      <c r="J199" s="228"/>
      <c r="K199" s="228"/>
      <c r="L199" s="228"/>
      <c r="M199" s="228"/>
      <c r="N199" s="228"/>
    </row>
    <row r="200" spans="1:14">
      <c r="A200" s="15"/>
      <c r="B200" s="228"/>
      <c r="C200" s="228"/>
      <c r="D200" s="228"/>
      <c r="E200" s="209"/>
      <c r="F200" s="228"/>
      <c r="G200" s="228"/>
      <c r="H200" s="228"/>
      <c r="I200" s="228"/>
      <c r="J200" s="228"/>
      <c r="K200" s="228"/>
      <c r="L200" s="228"/>
      <c r="M200" s="228"/>
      <c r="N200" s="228"/>
    </row>
    <row r="201" spans="1:14">
      <c r="A201" s="15"/>
      <c r="B201" s="228"/>
      <c r="C201" s="228"/>
      <c r="D201" s="228"/>
      <c r="E201" s="209"/>
      <c r="F201" s="228"/>
      <c r="G201" s="228"/>
      <c r="H201" s="228"/>
      <c r="I201" s="228"/>
      <c r="J201" s="228"/>
      <c r="K201" s="228"/>
      <c r="L201" s="228"/>
      <c r="M201" s="228"/>
      <c r="N201" s="228"/>
    </row>
    <row r="202" spans="1:14">
      <c r="A202" s="15"/>
      <c r="B202" s="228"/>
      <c r="C202" s="228"/>
      <c r="D202" s="228"/>
      <c r="E202" s="209"/>
      <c r="F202" s="228"/>
      <c r="G202" s="228"/>
      <c r="H202" s="228"/>
      <c r="I202" s="228"/>
      <c r="J202" s="228"/>
      <c r="K202" s="228"/>
      <c r="L202" s="228"/>
      <c r="M202" s="228"/>
      <c r="N202" s="228"/>
    </row>
    <row r="203" spans="1:14">
      <c r="A203" s="15"/>
      <c r="B203" s="228"/>
      <c r="C203" s="228"/>
      <c r="D203" s="228"/>
      <c r="E203" s="209"/>
      <c r="F203" s="228"/>
      <c r="G203" s="228"/>
      <c r="H203" s="228"/>
      <c r="I203" s="228"/>
      <c r="J203" s="228"/>
      <c r="K203" s="228"/>
      <c r="L203" s="228"/>
      <c r="M203" s="228"/>
      <c r="N203" s="228"/>
    </row>
    <row r="204" spans="1:14">
      <c r="A204" s="15"/>
      <c r="B204" s="228"/>
      <c r="C204" s="228"/>
      <c r="D204" s="228"/>
      <c r="E204" s="209"/>
      <c r="F204" s="228"/>
      <c r="G204" s="228"/>
      <c r="H204" s="228"/>
      <c r="I204" s="228"/>
      <c r="J204" s="228"/>
      <c r="K204" s="228"/>
      <c r="L204" s="228"/>
      <c r="M204" s="228"/>
      <c r="N204" s="228"/>
    </row>
    <row r="205" spans="1:14">
      <c r="A205" s="15"/>
      <c r="B205" s="228"/>
      <c r="C205" s="228"/>
      <c r="D205" s="228"/>
      <c r="E205" s="209"/>
      <c r="F205" s="228"/>
      <c r="G205" s="228"/>
      <c r="H205" s="228"/>
      <c r="I205" s="228"/>
      <c r="J205" s="228"/>
      <c r="K205" s="228"/>
      <c r="L205" s="228"/>
      <c r="M205" s="228"/>
      <c r="N205" s="228"/>
    </row>
    <row r="206" spans="1:14">
      <c r="A206" s="15"/>
      <c r="B206" s="228"/>
      <c r="C206" s="228"/>
      <c r="D206" s="228"/>
      <c r="E206" s="209"/>
      <c r="F206" s="228"/>
      <c r="G206" s="228"/>
      <c r="H206" s="228"/>
      <c r="I206" s="228"/>
      <c r="J206" s="228"/>
      <c r="K206" s="228"/>
      <c r="L206" s="228"/>
      <c r="M206" s="228"/>
      <c r="N206" s="228"/>
    </row>
    <row r="207" spans="1:14">
      <c r="A207" s="15"/>
      <c r="B207" s="228"/>
      <c r="C207" s="228"/>
      <c r="D207" s="228"/>
      <c r="E207" s="209"/>
      <c r="F207" s="228"/>
      <c r="G207" s="228"/>
      <c r="H207" s="228"/>
      <c r="I207" s="228"/>
      <c r="J207" s="228"/>
      <c r="K207" s="228"/>
      <c r="L207" s="228"/>
      <c r="M207" s="228"/>
      <c r="N207" s="228"/>
    </row>
    <row r="208" spans="1:14">
      <c r="A208" s="15"/>
      <c r="B208" s="228"/>
      <c r="C208" s="228"/>
      <c r="D208" s="228"/>
      <c r="E208" s="209"/>
      <c r="F208" s="228"/>
      <c r="G208" s="228"/>
      <c r="H208" s="228"/>
      <c r="I208" s="228"/>
      <c r="J208" s="228"/>
      <c r="K208" s="228"/>
      <c r="L208" s="228"/>
      <c r="M208" s="228"/>
      <c r="N208" s="228"/>
    </row>
    <row r="209" spans="1:14">
      <c r="A209" s="15"/>
      <c r="B209" s="228"/>
      <c r="C209" s="228"/>
      <c r="D209" s="228"/>
      <c r="E209" s="209"/>
      <c r="F209" s="228"/>
      <c r="G209" s="228"/>
      <c r="H209" s="228"/>
      <c r="I209" s="228"/>
      <c r="J209" s="228"/>
      <c r="K209" s="228"/>
      <c r="L209" s="228"/>
      <c r="M209" s="228"/>
      <c r="N209" s="228"/>
    </row>
    <row r="210" spans="1:14">
      <c r="A210" s="15"/>
      <c r="B210" s="228"/>
      <c r="C210" s="228"/>
      <c r="D210" s="228"/>
      <c r="E210" s="209"/>
      <c r="F210" s="228"/>
      <c r="G210" s="228"/>
      <c r="H210" s="228"/>
      <c r="I210" s="228"/>
      <c r="J210" s="228"/>
      <c r="K210" s="228"/>
      <c r="L210" s="228"/>
      <c r="M210" s="228"/>
      <c r="N210" s="228"/>
    </row>
    <row r="211" spans="1:14">
      <c r="A211" s="15"/>
      <c r="B211" s="228"/>
      <c r="C211" s="228"/>
      <c r="D211" s="228"/>
      <c r="E211" s="209"/>
      <c r="F211" s="228"/>
      <c r="G211" s="228"/>
      <c r="H211" s="228"/>
      <c r="I211" s="228"/>
      <c r="J211" s="228"/>
      <c r="K211" s="228"/>
      <c r="L211" s="228"/>
      <c r="M211" s="228"/>
      <c r="N211" s="228"/>
    </row>
    <row r="212" spans="1:14">
      <c r="A212" s="15"/>
      <c r="B212" s="228"/>
      <c r="C212" s="228"/>
      <c r="D212" s="228"/>
      <c r="E212" s="209"/>
      <c r="F212" s="228"/>
      <c r="G212" s="228"/>
      <c r="H212" s="228"/>
      <c r="I212" s="228"/>
      <c r="J212" s="228"/>
      <c r="K212" s="228"/>
      <c r="L212" s="228"/>
      <c r="M212" s="228"/>
      <c r="N212" s="228"/>
    </row>
    <row r="213" spans="1:14">
      <c r="A213" s="15"/>
      <c r="B213" s="228"/>
      <c r="C213" s="228"/>
      <c r="D213" s="228"/>
      <c r="E213" s="209"/>
      <c r="F213" s="228"/>
      <c r="G213" s="228"/>
      <c r="H213" s="228"/>
      <c r="I213" s="228"/>
      <c r="J213" s="228"/>
      <c r="K213" s="228"/>
      <c r="L213" s="228"/>
      <c r="M213" s="228"/>
      <c r="N213" s="228"/>
    </row>
    <row r="214" spans="1:14">
      <c r="A214" s="15"/>
      <c r="B214" s="228"/>
      <c r="C214" s="228"/>
      <c r="D214" s="228"/>
      <c r="E214" s="209"/>
      <c r="F214" s="228"/>
      <c r="G214" s="228"/>
      <c r="H214" s="228"/>
      <c r="I214" s="228"/>
      <c r="J214" s="228"/>
      <c r="K214" s="228"/>
      <c r="L214" s="228"/>
      <c r="M214" s="228"/>
      <c r="N214" s="228"/>
    </row>
    <row r="215" spans="1:14">
      <c r="A215" s="15"/>
      <c r="B215" s="228"/>
      <c r="C215" s="228"/>
      <c r="D215" s="228"/>
      <c r="E215" s="209"/>
      <c r="F215" s="228"/>
      <c r="G215" s="228"/>
      <c r="H215" s="228"/>
      <c r="I215" s="228"/>
      <c r="J215" s="228"/>
      <c r="K215" s="228"/>
      <c r="L215" s="228"/>
      <c r="M215" s="228"/>
      <c r="N215" s="228"/>
    </row>
    <row r="216" spans="1:14">
      <c r="A216" s="15"/>
      <c r="B216" s="228"/>
      <c r="C216" s="228"/>
      <c r="D216" s="228"/>
      <c r="E216" s="209"/>
      <c r="F216" s="228"/>
      <c r="G216" s="228"/>
      <c r="H216" s="228"/>
      <c r="I216" s="228"/>
      <c r="J216" s="228"/>
      <c r="K216" s="228"/>
      <c r="L216" s="228"/>
      <c r="M216" s="228"/>
      <c r="N216" s="228"/>
    </row>
    <row r="217" spans="1:14">
      <c r="A217" s="15"/>
      <c r="B217" s="228"/>
      <c r="C217" s="228"/>
      <c r="D217" s="228"/>
      <c r="E217" s="209"/>
      <c r="F217" s="228"/>
      <c r="G217" s="228"/>
      <c r="H217" s="228"/>
      <c r="I217" s="228"/>
      <c r="J217" s="228"/>
      <c r="K217" s="228"/>
      <c r="L217" s="228"/>
      <c r="M217" s="228"/>
      <c r="N217" s="228"/>
    </row>
    <row r="218" spans="1:14">
      <c r="A218" s="15"/>
      <c r="B218" s="228"/>
      <c r="C218" s="228"/>
      <c r="D218" s="228"/>
      <c r="E218" s="209"/>
      <c r="F218" s="228"/>
      <c r="G218" s="228"/>
      <c r="H218" s="228"/>
      <c r="I218" s="228"/>
      <c r="J218" s="228"/>
      <c r="K218" s="228"/>
      <c r="L218" s="228"/>
      <c r="M218" s="228"/>
      <c r="N218" s="228"/>
    </row>
    <row r="219" spans="1:14">
      <c r="A219" s="15"/>
      <c r="B219" s="228"/>
      <c r="C219" s="228"/>
      <c r="D219" s="228"/>
      <c r="E219" s="209"/>
      <c r="F219" s="228"/>
      <c r="G219" s="228"/>
      <c r="H219" s="228"/>
      <c r="I219" s="228"/>
      <c r="J219" s="228"/>
      <c r="K219" s="228"/>
      <c r="L219" s="228"/>
      <c r="M219" s="228"/>
      <c r="N219" s="228"/>
    </row>
    <row r="220" spans="1:14">
      <c r="A220" s="15"/>
      <c r="B220" s="228"/>
      <c r="C220" s="228"/>
      <c r="D220" s="228"/>
      <c r="E220" s="209"/>
      <c r="F220" s="228"/>
      <c r="G220" s="228"/>
      <c r="H220" s="228"/>
      <c r="I220" s="228"/>
      <c r="J220" s="228"/>
      <c r="K220" s="228"/>
      <c r="L220" s="228"/>
      <c r="M220" s="228"/>
      <c r="N220" s="228"/>
    </row>
    <row r="221" spans="1:14">
      <c r="A221" s="15"/>
      <c r="B221" s="228"/>
      <c r="C221" s="228"/>
      <c r="D221" s="228"/>
      <c r="E221" s="209"/>
      <c r="F221" s="228"/>
      <c r="G221" s="228"/>
      <c r="H221" s="228"/>
      <c r="I221" s="228"/>
      <c r="J221" s="228"/>
      <c r="K221" s="228"/>
      <c r="L221" s="228"/>
      <c r="M221" s="228"/>
      <c r="N221" s="228"/>
    </row>
    <row r="222" spans="1:14">
      <c r="A222" s="15"/>
      <c r="B222" s="228"/>
      <c r="C222" s="228"/>
      <c r="D222" s="228"/>
      <c r="E222" s="209"/>
      <c r="F222" s="228"/>
      <c r="G222" s="228"/>
      <c r="H222" s="228"/>
      <c r="I222" s="228"/>
      <c r="J222" s="228"/>
      <c r="K222" s="228"/>
      <c r="L222" s="228"/>
      <c r="M222" s="228"/>
      <c r="N222" s="228"/>
    </row>
    <row r="223" spans="1:14">
      <c r="A223" s="15"/>
      <c r="B223" s="228"/>
      <c r="C223" s="228"/>
      <c r="D223" s="228"/>
      <c r="E223" s="209"/>
      <c r="F223" s="228"/>
      <c r="G223" s="228"/>
      <c r="H223" s="228"/>
      <c r="I223" s="228"/>
      <c r="J223" s="228"/>
      <c r="K223" s="228"/>
      <c r="L223" s="228"/>
      <c r="M223" s="228"/>
      <c r="N223" s="228"/>
    </row>
    <row r="224" spans="1:14">
      <c r="A224" s="15"/>
      <c r="B224" s="228"/>
      <c r="C224" s="228"/>
      <c r="D224" s="228"/>
      <c r="E224" s="209"/>
      <c r="F224" s="228"/>
      <c r="G224" s="228"/>
      <c r="H224" s="228"/>
      <c r="I224" s="228"/>
      <c r="J224" s="228"/>
      <c r="K224" s="228"/>
      <c r="L224" s="228"/>
      <c r="M224" s="228"/>
      <c r="N224" s="228"/>
    </row>
    <row r="225" spans="1:14">
      <c r="A225" s="15"/>
      <c r="B225" s="228"/>
      <c r="C225" s="228"/>
      <c r="D225" s="228"/>
      <c r="E225" s="209"/>
      <c r="F225" s="228"/>
      <c r="G225" s="228"/>
      <c r="H225" s="228"/>
      <c r="I225" s="228"/>
      <c r="J225" s="228"/>
      <c r="K225" s="228"/>
      <c r="L225" s="228"/>
      <c r="M225" s="228"/>
      <c r="N225" s="228"/>
    </row>
    <row r="226" spans="1:14">
      <c r="A226" s="15"/>
      <c r="B226" s="228"/>
      <c r="C226" s="228"/>
      <c r="D226" s="228"/>
      <c r="E226" s="209"/>
      <c r="F226" s="228"/>
      <c r="G226" s="228"/>
      <c r="H226" s="228"/>
      <c r="I226" s="228"/>
      <c r="J226" s="228"/>
      <c r="K226" s="228"/>
      <c r="L226" s="228"/>
      <c r="M226" s="228"/>
      <c r="N226" s="228"/>
    </row>
    <row r="227" spans="1:14">
      <c r="A227" s="15"/>
      <c r="B227" s="228"/>
      <c r="C227" s="228"/>
      <c r="D227" s="228"/>
      <c r="E227" s="209"/>
      <c r="F227" s="228"/>
      <c r="G227" s="228"/>
      <c r="H227" s="228"/>
      <c r="I227" s="228"/>
      <c r="J227" s="228"/>
      <c r="K227" s="228"/>
      <c r="L227" s="228"/>
      <c r="M227" s="228"/>
      <c r="N227" s="228"/>
    </row>
    <row r="228" spans="1:14">
      <c r="A228" s="15"/>
      <c r="B228" s="228"/>
      <c r="C228" s="228"/>
      <c r="D228" s="228"/>
      <c r="E228" s="209"/>
      <c r="F228" s="228"/>
      <c r="G228" s="228"/>
      <c r="H228" s="228"/>
      <c r="I228" s="228"/>
      <c r="J228" s="228"/>
      <c r="K228" s="228"/>
      <c r="L228" s="228"/>
      <c r="M228" s="228"/>
      <c r="N228" s="228"/>
    </row>
    <row r="229" spans="1:14">
      <c r="A229" s="15"/>
      <c r="B229" s="228"/>
      <c r="C229" s="228"/>
      <c r="D229" s="228"/>
      <c r="E229" s="209"/>
      <c r="F229" s="228"/>
      <c r="G229" s="228"/>
      <c r="H229" s="228"/>
      <c r="I229" s="228"/>
      <c r="J229" s="228"/>
      <c r="K229" s="228"/>
      <c r="L229" s="228"/>
      <c r="M229" s="228"/>
      <c r="N229" s="228"/>
    </row>
    <row r="230" spans="1:14">
      <c r="A230" s="15"/>
      <c r="B230" s="228"/>
      <c r="C230" s="228"/>
      <c r="D230" s="228"/>
      <c r="E230" s="209"/>
      <c r="F230" s="228"/>
      <c r="G230" s="228"/>
      <c r="H230" s="228"/>
      <c r="I230" s="228"/>
      <c r="J230" s="228"/>
      <c r="K230" s="228"/>
      <c r="L230" s="228"/>
      <c r="M230" s="228"/>
      <c r="N230" s="228"/>
    </row>
    <row r="231" spans="1:14">
      <c r="A231" s="15"/>
      <c r="B231" s="228"/>
      <c r="C231" s="228"/>
      <c r="D231" s="228"/>
      <c r="E231" s="209"/>
      <c r="F231" s="228"/>
      <c r="G231" s="228"/>
      <c r="H231" s="228"/>
      <c r="I231" s="228"/>
      <c r="J231" s="228"/>
      <c r="K231" s="228"/>
      <c r="L231" s="228"/>
      <c r="M231" s="228"/>
      <c r="N231" s="228"/>
    </row>
    <row r="232" spans="1:14">
      <c r="A232" s="15"/>
      <c r="B232" s="228"/>
      <c r="C232" s="228"/>
      <c r="D232" s="228"/>
      <c r="E232" s="209"/>
      <c r="F232" s="228"/>
      <c r="G232" s="228"/>
      <c r="H232" s="228"/>
      <c r="I232" s="228"/>
      <c r="J232" s="228"/>
      <c r="K232" s="228"/>
      <c r="L232" s="228"/>
      <c r="M232" s="228"/>
      <c r="N232" s="228"/>
    </row>
    <row r="233" spans="1:14">
      <c r="A233" s="15"/>
      <c r="B233" s="228"/>
      <c r="C233" s="228"/>
      <c r="D233" s="228"/>
      <c r="E233" s="209"/>
      <c r="F233" s="228"/>
      <c r="G233" s="228"/>
      <c r="H233" s="228"/>
      <c r="I233" s="228"/>
      <c r="J233" s="228"/>
      <c r="K233" s="228"/>
      <c r="L233" s="228"/>
      <c r="M233" s="228"/>
      <c r="N233" s="228"/>
    </row>
    <row r="234" spans="1:14">
      <c r="A234" s="15"/>
      <c r="B234" s="228"/>
      <c r="C234" s="228"/>
      <c r="D234" s="228"/>
      <c r="E234" s="209"/>
      <c r="F234" s="228"/>
      <c r="G234" s="228"/>
      <c r="H234" s="228"/>
      <c r="I234" s="228"/>
      <c r="J234" s="228"/>
      <c r="K234" s="228"/>
      <c r="L234" s="228"/>
      <c r="M234" s="228"/>
      <c r="N234" s="228"/>
    </row>
    <row r="235" spans="1:14">
      <c r="A235" s="15"/>
      <c r="B235" s="228"/>
      <c r="C235" s="228"/>
      <c r="D235" s="228"/>
      <c r="E235" s="209"/>
      <c r="F235" s="228"/>
      <c r="G235" s="228"/>
      <c r="H235" s="228"/>
      <c r="I235" s="228"/>
      <c r="J235" s="228"/>
      <c r="K235" s="228"/>
      <c r="L235" s="228"/>
      <c r="M235" s="228"/>
      <c r="N235" s="228"/>
    </row>
    <row r="236" spans="1:14">
      <c r="A236" s="15"/>
      <c r="B236" s="228"/>
      <c r="C236" s="228"/>
      <c r="D236" s="228"/>
      <c r="E236" s="209"/>
      <c r="F236" s="228"/>
      <c r="G236" s="228"/>
      <c r="H236" s="228"/>
      <c r="I236" s="228"/>
      <c r="J236" s="228"/>
      <c r="K236" s="228"/>
      <c r="L236" s="228"/>
      <c r="M236" s="228"/>
      <c r="N236" s="228"/>
    </row>
    <row r="237" spans="1:14">
      <c r="A237" s="15"/>
      <c r="B237" s="228"/>
      <c r="C237" s="228"/>
      <c r="D237" s="228"/>
      <c r="E237" s="209"/>
      <c r="F237" s="228"/>
      <c r="G237" s="228"/>
      <c r="H237" s="228"/>
      <c r="I237" s="228"/>
      <c r="J237" s="228"/>
      <c r="K237" s="228"/>
      <c r="L237" s="228"/>
      <c r="M237" s="228"/>
      <c r="N237" s="228"/>
    </row>
    <row r="238" spans="1:14">
      <c r="A238" s="15"/>
      <c r="B238" s="228"/>
      <c r="C238" s="228"/>
      <c r="D238" s="228"/>
      <c r="E238" s="209"/>
      <c r="F238" s="228"/>
      <c r="G238" s="228"/>
      <c r="H238" s="228"/>
      <c r="I238" s="228"/>
      <c r="J238" s="228"/>
      <c r="K238" s="228"/>
      <c r="L238" s="228"/>
      <c r="M238" s="228"/>
      <c r="N238" s="228"/>
    </row>
    <row r="239" spans="1:14">
      <c r="A239" s="15"/>
      <c r="B239" s="228"/>
      <c r="C239" s="228"/>
      <c r="D239" s="228"/>
      <c r="E239" s="209"/>
      <c r="F239" s="228"/>
      <c r="G239" s="228"/>
      <c r="H239" s="228"/>
      <c r="I239" s="228"/>
      <c r="J239" s="228"/>
      <c r="K239" s="228"/>
      <c r="L239" s="228"/>
      <c r="M239" s="228"/>
      <c r="N239" s="228"/>
    </row>
    <row r="240" spans="1:14">
      <c r="A240" s="15"/>
      <c r="B240" s="228"/>
      <c r="C240" s="228"/>
      <c r="D240" s="228"/>
      <c r="E240" s="209"/>
      <c r="F240" s="228"/>
      <c r="G240" s="228"/>
      <c r="H240" s="228"/>
      <c r="I240" s="228"/>
      <c r="J240" s="228"/>
      <c r="K240" s="228"/>
      <c r="L240" s="228"/>
      <c r="M240" s="228"/>
      <c r="N240" s="228"/>
    </row>
    <row r="241" spans="1:14">
      <c r="A241" s="15"/>
      <c r="B241" s="228"/>
      <c r="C241" s="228"/>
      <c r="D241" s="228"/>
      <c r="E241" s="209"/>
      <c r="F241" s="228"/>
      <c r="G241" s="228"/>
      <c r="H241" s="228"/>
      <c r="I241" s="228"/>
      <c r="J241" s="228"/>
      <c r="K241" s="228"/>
      <c r="L241" s="228"/>
      <c r="M241" s="228"/>
      <c r="N241" s="228"/>
    </row>
    <row r="242" spans="1:14">
      <c r="A242" s="15"/>
      <c r="B242" s="228"/>
      <c r="C242" s="228"/>
      <c r="D242" s="228"/>
      <c r="E242" s="209"/>
      <c r="F242" s="228"/>
      <c r="G242" s="228"/>
      <c r="H242" s="228"/>
      <c r="I242" s="228"/>
      <c r="J242" s="228"/>
      <c r="K242" s="228"/>
      <c r="L242" s="228"/>
      <c r="M242" s="228"/>
      <c r="N242" s="228"/>
    </row>
    <row r="243" spans="1:14">
      <c r="A243" s="15"/>
      <c r="B243" s="228"/>
      <c r="C243" s="228"/>
      <c r="D243" s="228"/>
      <c r="E243" s="209"/>
      <c r="F243" s="228"/>
      <c r="G243" s="228"/>
      <c r="H243" s="228"/>
      <c r="I243" s="228"/>
      <c r="J243" s="228"/>
      <c r="K243" s="228"/>
      <c r="L243" s="228"/>
      <c r="M243" s="228"/>
      <c r="N243" s="228"/>
    </row>
    <row r="244" spans="1:14">
      <c r="A244" s="15"/>
      <c r="B244" s="228"/>
      <c r="C244" s="228"/>
      <c r="D244" s="228"/>
      <c r="E244" s="209"/>
      <c r="F244" s="228"/>
      <c r="G244" s="228"/>
      <c r="H244" s="228"/>
      <c r="I244" s="228"/>
      <c r="J244" s="228"/>
      <c r="K244" s="228"/>
      <c r="L244" s="228"/>
      <c r="M244" s="228"/>
      <c r="N244" s="228"/>
    </row>
    <row r="245" spans="1:14">
      <c r="A245" s="15"/>
      <c r="B245" s="228"/>
      <c r="C245" s="228"/>
      <c r="D245" s="228"/>
      <c r="E245" s="209"/>
      <c r="F245" s="228"/>
      <c r="G245" s="228"/>
      <c r="H245" s="228"/>
      <c r="I245" s="228"/>
      <c r="J245" s="228"/>
      <c r="K245" s="228"/>
      <c r="L245" s="228"/>
      <c r="M245" s="228"/>
      <c r="N245" s="228"/>
    </row>
    <row r="246" spans="1:14">
      <c r="A246" s="15"/>
      <c r="B246" s="228"/>
      <c r="C246" s="228"/>
      <c r="D246" s="228"/>
      <c r="E246" s="209"/>
      <c r="F246" s="228"/>
      <c r="G246" s="228"/>
      <c r="H246" s="228"/>
      <c r="I246" s="228"/>
      <c r="J246" s="228"/>
      <c r="K246" s="228"/>
      <c r="L246" s="228"/>
      <c r="M246" s="228"/>
      <c r="N246" s="228"/>
    </row>
    <row r="247" spans="1:14">
      <c r="A247" s="15"/>
      <c r="B247" s="228"/>
      <c r="C247" s="228"/>
      <c r="D247" s="228"/>
      <c r="E247" s="209"/>
      <c r="F247" s="228"/>
      <c r="G247" s="228"/>
      <c r="H247" s="228"/>
      <c r="I247" s="228"/>
      <c r="J247" s="228"/>
      <c r="K247" s="228"/>
      <c r="L247" s="228"/>
      <c r="M247" s="228"/>
      <c r="N247" s="228"/>
    </row>
    <row r="248" spans="1:14">
      <c r="A248" s="15"/>
      <c r="B248" s="228"/>
      <c r="C248" s="228"/>
      <c r="D248" s="228"/>
      <c r="E248" s="209"/>
      <c r="F248" s="228"/>
      <c r="G248" s="228"/>
      <c r="H248" s="228"/>
      <c r="I248" s="228"/>
      <c r="J248" s="228"/>
      <c r="K248" s="228"/>
      <c r="L248" s="228"/>
      <c r="M248" s="228"/>
      <c r="N248" s="228"/>
    </row>
    <row r="249" spans="1:14">
      <c r="A249" s="15"/>
      <c r="B249" s="228"/>
      <c r="C249" s="228"/>
      <c r="D249" s="228"/>
      <c r="E249" s="209"/>
      <c r="F249" s="228"/>
      <c r="G249" s="228"/>
      <c r="H249" s="228"/>
      <c r="I249" s="228"/>
      <c r="J249" s="228"/>
      <c r="K249" s="228"/>
      <c r="L249" s="228"/>
      <c r="M249" s="228"/>
      <c r="N249" s="228"/>
    </row>
    <row r="250" spans="1:14">
      <c r="A250" s="15"/>
      <c r="B250" s="228"/>
      <c r="C250" s="228"/>
      <c r="D250" s="228"/>
      <c r="E250" s="209"/>
      <c r="F250" s="228"/>
      <c r="G250" s="228"/>
      <c r="H250" s="228"/>
      <c r="I250" s="228"/>
      <c r="J250" s="228"/>
      <c r="K250" s="228"/>
      <c r="L250" s="228"/>
      <c r="M250" s="228"/>
      <c r="N250" s="228"/>
    </row>
    <row r="251" spans="1:14">
      <c r="A251" s="15"/>
      <c r="B251" s="228"/>
      <c r="C251" s="228"/>
      <c r="D251" s="228"/>
      <c r="E251" s="209"/>
      <c r="F251" s="228"/>
      <c r="G251" s="228"/>
      <c r="H251" s="228"/>
      <c r="I251" s="228"/>
      <c r="J251" s="228"/>
      <c r="K251" s="228"/>
      <c r="L251" s="228"/>
      <c r="M251" s="228"/>
      <c r="N251" s="228"/>
    </row>
    <row r="252" spans="1:14">
      <c r="A252" s="15"/>
      <c r="B252" s="228"/>
      <c r="C252" s="228"/>
      <c r="D252" s="228"/>
      <c r="E252" s="209"/>
      <c r="F252" s="228"/>
      <c r="G252" s="228"/>
      <c r="H252" s="228"/>
      <c r="I252" s="228"/>
      <c r="J252" s="228"/>
      <c r="K252" s="228"/>
      <c r="L252" s="228"/>
      <c r="M252" s="228"/>
      <c r="N252" s="228"/>
    </row>
    <row r="253" spans="1:14">
      <c r="A253" s="15"/>
      <c r="B253" s="228"/>
      <c r="C253" s="228"/>
      <c r="D253" s="228"/>
      <c r="E253" s="209"/>
      <c r="F253" s="228"/>
      <c r="G253" s="228"/>
      <c r="H253" s="228"/>
      <c r="I253" s="228"/>
      <c r="J253" s="228"/>
      <c r="K253" s="228"/>
      <c r="L253" s="228"/>
      <c r="M253" s="228"/>
      <c r="N253" s="228"/>
    </row>
    <row r="254" spans="1:14">
      <c r="A254" s="15"/>
      <c r="B254" s="228"/>
      <c r="C254" s="228"/>
      <c r="D254" s="228"/>
      <c r="E254" s="209"/>
      <c r="F254" s="228"/>
      <c r="G254" s="228"/>
      <c r="H254" s="228"/>
      <c r="I254" s="228"/>
      <c r="J254" s="228"/>
      <c r="K254" s="228"/>
      <c r="L254" s="228"/>
      <c r="M254" s="228"/>
      <c r="N254" s="228"/>
    </row>
    <row r="255" spans="1:14">
      <c r="A255" s="15"/>
      <c r="B255" s="228"/>
      <c r="C255" s="228"/>
      <c r="D255" s="228"/>
      <c r="E255" s="209"/>
      <c r="F255" s="228"/>
      <c r="G255" s="228"/>
      <c r="H255" s="228"/>
      <c r="I255" s="228"/>
      <c r="J255" s="228"/>
      <c r="K255" s="228"/>
      <c r="L255" s="228"/>
      <c r="M255" s="228"/>
      <c r="N255" s="228"/>
    </row>
    <row r="256" spans="1:14">
      <c r="A256" s="15"/>
      <c r="B256" s="228"/>
      <c r="C256" s="228"/>
      <c r="D256" s="228"/>
      <c r="E256" s="209"/>
      <c r="F256" s="228"/>
      <c r="G256" s="228"/>
      <c r="H256" s="228"/>
      <c r="I256" s="228"/>
      <c r="J256" s="228"/>
      <c r="K256" s="228"/>
      <c r="L256" s="228"/>
      <c r="M256" s="228"/>
      <c r="N256" s="228"/>
    </row>
    <row r="257" spans="1:14">
      <c r="A257" s="15"/>
      <c r="B257" s="228"/>
      <c r="C257" s="228"/>
      <c r="D257" s="228"/>
      <c r="E257" s="209"/>
      <c r="F257" s="228"/>
      <c r="G257" s="228"/>
      <c r="H257" s="228"/>
      <c r="I257" s="228"/>
      <c r="J257" s="228"/>
      <c r="K257" s="228"/>
      <c r="L257" s="228"/>
      <c r="M257" s="228"/>
      <c r="N257" s="228"/>
    </row>
    <row r="258" spans="1:14">
      <c r="A258" s="15"/>
      <c r="B258" s="228"/>
      <c r="C258" s="228"/>
      <c r="D258" s="228"/>
      <c r="E258" s="209"/>
      <c r="F258" s="228"/>
      <c r="G258" s="228"/>
      <c r="H258" s="228"/>
      <c r="I258" s="228"/>
      <c r="J258" s="228"/>
      <c r="K258" s="228"/>
      <c r="L258" s="228"/>
      <c r="M258" s="228"/>
      <c r="N258" s="228"/>
    </row>
    <row r="259" spans="1:14">
      <c r="A259" s="15"/>
      <c r="B259" s="228"/>
      <c r="C259" s="228"/>
      <c r="D259" s="228"/>
      <c r="E259" s="209"/>
      <c r="F259" s="228"/>
      <c r="G259" s="228"/>
      <c r="H259" s="228"/>
      <c r="I259" s="228"/>
      <c r="J259" s="228"/>
      <c r="K259" s="228"/>
      <c r="L259" s="228"/>
      <c r="M259" s="228"/>
      <c r="N259" s="228"/>
    </row>
    <row r="260" spans="1:14">
      <c r="A260" s="15"/>
      <c r="B260" s="228"/>
      <c r="C260" s="228"/>
      <c r="D260" s="228"/>
      <c r="E260" s="209"/>
      <c r="F260" s="228"/>
      <c r="G260" s="228"/>
      <c r="H260" s="228"/>
      <c r="I260" s="228"/>
      <c r="J260" s="228"/>
      <c r="K260" s="228"/>
      <c r="L260" s="228"/>
      <c r="M260" s="228"/>
      <c r="N260" s="228"/>
    </row>
    <row r="261" spans="1:14">
      <c r="A261" s="15"/>
      <c r="B261" s="228"/>
      <c r="C261" s="228"/>
      <c r="D261" s="228"/>
      <c r="E261" s="209"/>
      <c r="F261" s="228"/>
      <c r="G261" s="228"/>
      <c r="H261" s="228"/>
      <c r="I261" s="228"/>
      <c r="J261" s="228"/>
      <c r="K261" s="228"/>
      <c r="L261" s="228"/>
      <c r="M261" s="228"/>
      <c r="N261" s="228"/>
    </row>
    <row r="262" spans="1:14">
      <c r="A262" s="15"/>
      <c r="B262" s="228"/>
      <c r="C262" s="228"/>
      <c r="D262" s="228"/>
      <c r="E262" s="209"/>
      <c r="F262" s="228"/>
      <c r="G262" s="228"/>
      <c r="H262" s="228"/>
      <c r="I262" s="228"/>
      <c r="J262" s="228"/>
      <c r="K262" s="228"/>
      <c r="L262" s="228"/>
      <c r="M262" s="228"/>
      <c r="N262" s="228"/>
    </row>
    <row r="263" spans="1:14">
      <c r="A263" s="15"/>
      <c r="B263" s="228"/>
      <c r="C263" s="228"/>
      <c r="D263" s="228"/>
      <c r="E263" s="209"/>
      <c r="F263" s="228"/>
      <c r="G263" s="228"/>
      <c r="H263" s="228"/>
      <c r="I263" s="228"/>
      <c r="J263" s="228"/>
      <c r="K263" s="228"/>
      <c r="L263" s="228"/>
      <c r="M263" s="228"/>
      <c r="N263" s="228"/>
    </row>
    <row r="264" spans="1:14">
      <c r="A264" s="15"/>
      <c r="B264" s="228"/>
      <c r="C264" s="228"/>
      <c r="D264" s="228"/>
      <c r="E264" s="209"/>
      <c r="F264" s="228"/>
      <c r="G264" s="228"/>
      <c r="H264" s="228"/>
      <c r="I264" s="228"/>
      <c r="J264" s="228"/>
      <c r="K264" s="228"/>
      <c r="L264" s="228"/>
      <c r="M264" s="228"/>
      <c r="N264" s="228"/>
    </row>
    <row r="265" spans="1:14">
      <c r="A265" s="15"/>
      <c r="B265" s="228"/>
      <c r="C265" s="228"/>
      <c r="D265" s="228"/>
      <c r="E265" s="209"/>
      <c r="F265" s="228"/>
      <c r="G265" s="228"/>
      <c r="H265" s="228"/>
      <c r="I265" s="228"/>
      <c r="J265" s="228"/>
      <c r="K265" s="228"/>
      <c r="L265" s="228"/>
      <c r="M265" s="228"/>
      <c r="N265" s="228"/>
    </row>
    <row r="266" spans="1:14">
      <c r="A266" s="15"/>
      <c r="B266" s="228"/>
      <c r="C266" s="228"/>
      <c r="D266" s="228"/>
      <c r="E266" s="209"/>
      <c r="F266" s="228"/>
      <c r="G266" s="228"/>
      <c r="H266" s="228"/>
      <c r="I266" s="228"/>
      <c r="J266" s="228"/>
      <c r="K266" s="228"/>
      <c r="L266" s="228"/>
      <c r="M266" s="228"/>
      <c r="N266" s="228"/>
    </row>
    <row r="267" spans="1:14">
      <c r="A267" s="15"/>
      <c r="B267" s="228"/>
      <c r="C267" s="228"/>
      <c r="D267" s="228"/>
      <c r="E267" s="209"/>
      <c r="F267" s="228"/>
      <c r="G267" s="228"/>
      <c r="H267" s="228"/>
      <c r="I267" s="228"/>
      <c r="J267" s="228"/>
      <c r="K267" s="228"/>
      <c r="L267" s="228"/>
      <c r="M267" s="228"/>
      <c r="N267" s="228"/>
    </row>
    <row r="268" spans="1:14">
      <c r="A268" s="15"/>
      <c r="B268" s="228"/>
      <c r="C268" s="228"/>
      <c r="D268" s="228"/>
      <c r="E268" s="209"/>
      <c r="F268" s="228"/>
      <c r="G268" s="228"/>
      <c r="H268" s="228"/>
      <c r="I268" s="228"/>
      <c r="J268" s="228"/>
      <c r="K268" s="228"/>
      <c r="L268" s="228"/>
      <c r="M268" s="228"/>
      <c r="N268" s="228"/>
    </row>
    <row r="269" spans="1:14">
      <c r="A269" s="15"/>
      <c r="B269" s="228"/>
      <c r="C269" s="228"/>
      <c r="D269" s="228"/>
      <c r="E269" s="209"/>
      <c r="F269" s="228"/>
      <c r="G269" s="228"/>
      <c r="H269" s="228"/>
      <c r="I269" s="228"/>
      <c r="J269" s="228"/>
      <c r="K269" s="228"/>
      <c r="L269" s="228"/>
      <c r="M269" s="228"/>
      <c r="N269" s="228"/>
    </row>
    <row r="270" spans="1:14">
      <c r="A270" s="15"/>
      <c r="B270" s="228"/>
      <c r="C270" s="228"/>
      <c r="D270" s="228"/>
      <c r="E270" s="209"/>
      <c r="F270" s="228"/>
      <c r="G270" s="228"/>
      <c r="H270" s="228"/>
      <c r="I270" s="228"/>
      <c r="J270" s="228"/>
      <c r="K270" s="228"/>
      <c r="L270" s="228"/>
      <c r="M270" s="228"/>
      <c r="N270" s="228"/>
    </row>
    <row r="271" spans="1:14">
      <c r="A271" s="15"/>
      <c r="B271" s="228"/>
      <c r="C271" s="228"/>
      <c r="D271" s="228"/>
      <c r="E271" s="209"/>
      <c r="F271" s="228"/>
      <c r="G271" s="228"/>
      <c r="H271" s="228"/>
      <c r="I271" s="228"/>
      <c r="J271" s="228"/>
      <c r="K271" s="228"/>
      <c r="L271" s="228"/>
      <c r="M271" s="228"/>
      <c r="N271" s="228"/>
    </row>
    <row r="272" spans="1:14">
      <c r="A272" s="15"/>
      <c r="B272" s="228"/>
      <c r="C272" s="228"/>
      <c r="D272" s="228"/>
      <c r="E272" s="209"/>
      <c r="F272" s="228"/>
      <c r="G272" s="228"/>
      <c r="H272" s="228"/>
      <c r="I272" s="228"/>
      <c r="J272" s="228"/>
      <c r="K272" s="228"/>
      <c r="L272" s="228"/>
      <c r="M272" s="228"/>
      <c r="N272" s="228"/>
    </row>
    <row r="273" spans="1:14">
      <c r="A273" s="15"/>
      <c r="B273" s="228"/>
      <c r="C273" s="228"/>
      <c r="D273" s="228"/>
      <c r="E273" s="209"/>
      <c r="F273" s="228"/>
      <c r="G273" s="228"/>
      <c r="H273" s="228"/>
      <c r="I273" s="228"/>
      <c r="J273" s="228"/>
      <c r="K273" s="228"/>
      <c r="L273" s="228"/>
      <c r="M273" s="228"/>
      <c r="N273" s="228"/>
    </row>
    <row r="274" spans="1:14">
      <c r="A274" s="15"/>
      <c r="B274" s="228"/>
      <c r="C274" s="228"/>
      <c r="D274" s="228"/>
      <c r="E274" s="209"/>
      <c r="F274" s="228"/>
      <c r="G274" s="228"/>
      <c r="H274" s="228"/>
      <c r="I274" s="228"/>
      <c r="J274" s="228"/>
      <c r="K274" s="228"/>
      <c r="L274" s="228"/>
      <c r="M274" s="228"/>
      <c r="N274" s="228"/>
    </row>
    <row r="275" spans="1:14">
      <c r="A275" s="15"/>
      <c r="B275" s="228"/>
      <c r="C275" s="228"/>
      <c r="D275" s="228"/>
      <c r="E275" s="209"/>
      <c r="F275" s="228"/>
      <c r="G275" s="228"/>
      <c r="H275" s="228"/>
      <c r="I275" s="228"/>
      <c r="J275" s="228"/>
      <c r="K275" s="228"/>
      <c r="L275" s="228"/>
      <c r="M275" s="228"/>
      <c r="N275" s="228"/>
    </row>
    <row r="276" spans="1:14">
      <c r="A276" s="15"/>
      <c r="B276" s="228"/>
      <c r="C276" s="228"/>
      <c r="D276" s="228"/>
      <c r="E276" s="209"/>
      <c r="F276" s="228"/>
      <c r="G276" s="228"/>
      <c r="H276" s="228"/>
      <c r="I276" s="228"/>
      <c r="J276" s="228"/>
      <c r="K276" s="228"/>
      <c r="L276" s="228"/>
      <c r="M276" s="228"/>
      <c r="N276" s="228"/>
    </row>
    <row r="277" spans="1:14">
      <c r="A277" s="15"/>
      <c r="B277" s="228"/>
      <c r="C277" s="228"/>
      <c r="D277" s="228"/>
      <c r="E277" s="209"/>
      <c r="F277" s="228"/>
      <c r="G277" s="228"/>
      <c r="H277" s="228"/>
      <c r="I277" s="228"/>
      <c r="J277" s="228"/>
      <c r="K277" s="228"/>
      <c r="L277" s="228"/>
      <c r="M277" s="228"/>
      <c r="N277" s="228"/>
    </row>
    <row r="278" spans="1:14">
      <c r="A278" s="15"/>
      <c r="B278" s="228"/>
      <c r="C278" s="228"/>
      <c r="D278" s="228"/>
      <c r="E278" s="209"/>
      <c r="F278" s="228"/>
      <c r="G278" s="228"/>
      <c r="H278" s="228"/>
      <c r="I278" s="228"/>
      <c r="J278" s="228"/>
      <c r="K278" s="228"/>
      <c r="L278" s="228"/>
      <c r="M278" s="228"/>
      <c r="N278" s="228"/>
    </row>
    <row r="279" spans="1:14">
      <c r="A279" s="15"/>
      <c r="B279" s="228"/>
      <c r="C279" s="228"/>
      <c r="D279" s="228"/>
      <c r="E279" s="209"/>
      <c r="F279" s="228"/>
      <c r="G279" s="228"/>
      <c r="H279" s="228"/>
      <c r="I279" s="228"/>
      <c r="J279" s="228"/>
      <c r="K279" s="228"/>
      <c r="L279" s="228"/>
      <c r="M279" s="228"/>
      <c r="N279" s="228"/>
    </row>
    <row r="280" spans="1:14">
      <c r="A280" s="15"/>
      <c r="B280" s="228"/>
      <c r="C280" s="228"/>
      <c r="D280" s="228"/>
      <c r="E280" s="209"/>
      <c r="F280" s="228"/>
      <c r="G280" s="228"/>
      <c r="H280" s="228"/>
      <c r="I280" s="228"/>
      <c r="J280" s="228"/>
      <c r="K280" s="228"/>
      <c r="L280" s="228"/>
      <c r="M280" s="228"/>
      <c r="N280" s="228"/>
    </row>
    <row r="281" spans="1:14">
      <c r="A281" s="15"/>
      <c r="B281" s="228"/>
      <c r="C281" s="228"/>
      <c r="D281" s="228"/>
      <c r="E281" s="209"/>
      <c r="F281" s="228"/>
      <c r="G281" s="228"/>
      <c r="H281" s="228"/>
      <c r="I281" s="228"/>
      <c r="J281" s="228"/>
      <c r="K281" s="228"/>
      <c r="L281" s="228"/>
      <c r="M281" s="228"/>
      <c r="N281" s="228"/>
    </row>
    <row r="282" spans="1:14">
      <c r="A282" s="15"/>
      <c r="B282" s="228"/>
      <c r="C282" s="228"/>
      <c r="D282" s="228"/>
      <c r="E282" s="209"/>
      <c r="F282" s="228"/>
      <c r="G282" s="228"/>
      <c r="H282" s="228"/>
      <c r="I282" s="228"/>
      <c r="J282" s="228"/>
      <c r="K282" s="228"/>
      <c r="L282" s="228"/>
      <c r="M282" s="228"/>
      <c r="N282" s="228"/>
    </row>
    <row r="283" spans="1:14">
      <c r="A283" s="15"/>
      <c r="B283" s="228"/>
      <c r="C283" s="228"/>
      <c r="D283" s="228"/>
      <c r="E283" s="209"/>
      <c r="F283" s="228"/>
      <c r="G283" s="228"/>
      <c r="H283" s="228"/>
      <c r="I283" s="228"/>
      <c r="J283" s="228"/>
      <c r="K283" s="228"/>
      <c r="L283" s="228"/>
      <c r="M283" s="228"/>
      <c r="N283" s="228"/>
    </row>
    <row r="284" spans="1:14">
      <c r="A284" s="15"/>
      <c r="B284" s="228"/>
      <c r="C284" s="228"/>
      <c r="D284" s="228"/>
      <c r="E284" s="209"/>
      <c r="F284" s="228"/>
      <c r="G284" s="228"/>
      <c r="H284" s="228"/>
      <c r="I284" s="228"/>
      <c r="J284" s="228"/>
      <c r="K284" s="228"/>
      <c r="L284" s="228"/>
      <c r="M284" s="228"/>
      <c r="N284" s="228"/>
    </row>
    <row r="285" spans="1:14">
      <c r="A285" s="15"/>
      <c r="B285" s="228"/>
      <c r="C285" s="228"/>
      <c r="D285" s="228"/>
      <c r="E285" s="209"/>
      <c r="F285" s="228"/>
      <c r="G285" s="228"/>
      <c r="H285" s="228"/>
      <c r="I285" s="228"/>
      <c r="J285" s="228"/>
      <c r="K285" s="228"/>
      <c r="L285" s="228"/>
      <c r="M285" s="228"/>
      <c r="N285" s="228"/>
    </row>
    <row r="286" spans="1:14">
      <c r="A286" s="15"/>
      <c r="B286" s="228"/>
      <c r="C286" s="228"/>
      <c r="D286" s="228"/>
      <c r="E286" s="209"/>
      <c r="F286" s="228"/>
      <c r="G286" s="228"/>
      <c r="H286" s="228"/>
      <c r="I286" s="228"/>
      <c r="J286" s="228"/>
      <c r="K286" s="228"/>
      <c r="L286" s="228"/>
      <c r="M286" s="228"/>
      <c r="N286" s="228"/>
    </row>
    <row r="287" spans="1:14">
      <c r="A287" s="15"/>
      <c r="B287" s="228"/>
      <c r="C287" s="228"/>
      <c r="D287" s="228"/>
      <c r="E287" s="209"/>
      <c r="F287" s="228"/>
      <c r="G287" s="228"/>
      <c r="H287" s="228"/>
      <c r="I287" s="228"/>
      <c r="J287" s="228"/>
      <c r="K287" s="228"/>
      <c r="L287" s="228"/>
      <c r="M287" s="228"/>
      <c r="N287" s="228"/>
    </row>
    <row r="288" spans="1:14">
      <c r="A288" s="15"/>
      <c r="B288" s="228"/>
      <c r="C288" s="228"/>
      <c r="D288" s="228"/>
      <c r="E288" s="209"/>
      <c r="F288" s="228"/>
      <c r="G288" s="228"/>
      <c r="H288" s="228"/>
      <c r="I288" s="228"/>
      <c r="J288" s="228"/>
      <c r="K288" s="228"/>
      <c r="L288" s="228"/>
      <c r="M288" s="228"/>
      <c r="N288" s="228"/>
    </row>
    <row r="289" spans="1:14">
      <c r="A289" s="15"/>
      <c r="B289" s="228"/>
      <c r="C289" s="228"/>
      <c r="D289" s="228"/>
      <c r="E289" s="209"/>
      <c r="F289" s="228"/>
      <c r="G289" s="228"/>
      <c r="H289" s="228"/>
      <c r="I289" s="228"/>
      <c r="J289" s="228"/>
      <c r="K289" s="228"/>
      <c r="L289" s="228"/>
      <c r="M289" s="228"/>
      <c r="N289" s="228"/>
    </row>
    <row r="290" spans="1:14">
      <c r="A290" s="15"/>
      <c r="B290" s="228"/>
      <c r="C290" s="228"/>
      <c r="D290" s="228"/>
      <c r="E290" s="209"/>
      <c r="F290" s="228"/>
      <c r="G290" s="228"/>
      <c r="H290" s="228"/>
      <c r="I290" s="228"/>
      <c r="J290" s="228"/>
      <c r="K290" s="228"/>
      <c r="L290" s="228"/>
      <c r="M290" s="228"/>
      <c r="N290" s="228"/>
    </row>
    <row r="291" spans="1:14">
      <c r="A291" s="15"/>
      <c r="B291" s="228"/>
      <c r="C291" s="228"/>
      <c r="D291" s="228"/>
      <c r="E291" s="209"/>
      <c r="F291" s="228"/>
      <c r="G291" s="228"/>
      <c r="H291" s="228"/>
      <c r="I291" s="228"/>
      <c r="J291" s="228"/>
      <c r="K291" s="228"/>
      <c r="L291" s="228"/>
      <c r="M291" s="228"/>
      <c r="N291" s="228"/>
    </row>
    <row r="292" spans="1:14">
      <c r="A292" s="15"/>
      <c r="B292" s="228"/>
      <c r="C292" s="228"/>
      <c r="D292" s="228"/>
      <c r="E292" s="209"/>
      <c r="F292" s="228"/>
      <c r="G292" s="228"/>
      <c r="H292" s="228"/>
      <c r="I292" s="228"/>
      <c r="J292" s="228"/>
      <c r="K292" s="228"/>
      <c r="L292" s="228"/>
      <c r="M292" s="228"/>
      <c r="N292" s="228"/>
    </row>
    <row r="293" spans="1:14">
      <c r="A293" s="15"/>
      <c r="B293" s="228"/>
      <c r="C293" s="228"/>
      <c r="D293" s="228"/>
      <c r="E293" s="209"/>
      <c r="F293" s="228"/>
      <c r="G293" s="228"/>
      <c r="H293" s="228"/>
      <c r="I293" s="228"/>
      <c r="J293" s="228"/>
      <c r="K293" s="228"/>
      <c r="L293" s="228"/>
      <c r="M293" s="228"/>
      <c r="N293" s="228"/>
    </row>
    <row r="294" spans="1:14">
      <c r="A294" s="15"/>
      <c r="B294" s="228"/>
      <c r="C294" s="228"/>
      <c r="D294" s="228"/>
      <c r="E294" s="209"/>
      <c r="F294" s="228"/>
      <c r="G294" s="228"/>
      <c r="H294" s="228"/>
      <c r="I294" s="228"/>
      <c r="J294" s="228"/>
      <c r="K294" s="228"/>
      <c r="L294" s="228"/>
      <c r="M294" s="228"/>
      <c r="N294" s="228"/>
    </row>
    <row r="295" spans="1:14">
      <c r="A295" s="15"/>
      <c r="B295" s="228"/>
      <c r="C295" s="228"/>
      <c r="D295" s="228"/>
      <c r="E295" s="209"/>
      <c r="F295" s="228"/>
      <c r="G295" s="228"/>
      <c r="H295" s="228"/>
      <c r="I295" s="228"/>
      <c r="J295" s="228"/>
      <c r="K295" s="228"/>
      <c r="L295" s="228"/>
      <c r="M295" s="228"/>
      <c r="N295" s="228"/>
    </row>
    <row r="296" spans="1:14">
      <c r="A296" s="15"/>
      <c r="B296" s="228"/>
      <c r="C296" s="228"/>
      <c r="D296" s="228"/>
      <c r="E296" s="209"/>
      <c r="F296" s="228"/>
      <c r="G296" s="228"/>
      <c r="H296" s="228"/>
      <c r="I296" s="228"/>
      <c r="J296" s="228"/>
      <c r="K296" s="228"/>
      <c r="L296" s="228"/>
      <c r="M296" s="228"/>
      <c r="N296" s="228"/>
    </row>
    <row r="297" spans="1:14">
      <c r="A297" s="15"/>
      <c r="B297" s="228"/>
      <c r="C297" s="228"/>
      <c r="D297" s="228"/>
      <c r="E297" s="209"/>
      <c r="F297" s="228"/>
      <c r="G297" s="228"/>
      <c r="H297" s="228"/>
      <c r="I297" s="228"/>
      <c r="J297" s="228"/>
      <c r="K297" s="228"/>
      <c r="L297" s="228"/>
      <c r="M297" s="228"/>
      <c r="N297" s="228"/>
    </row>
    <row r="298" spans="1:14">
      <c r="A298" s="15"/>
      <c r="B298" s="228"/>
      <c r="C298" s="228"/>
      <c r="D298" s="228"/>
      <c r="E298" s="209"/>
      <c r="F298" s="228"/>
      <c r="G298" s="228"/>
      <c r="H298" s="228"/>
      <c r="I298" s="228"/>
      <c r="J298" s="228"/>
      <c r="K298" s="228"/>
      <c r="L298" s="228"/>
      <c r="M298" s="228"/>
      <c r="N298" s="228"/>
    </row>
    <row r="299" spans="1:14">
      <c r="A299" s="15"/>
      <c r="B299" s="228"/>
      <c r="C299" s="228"/>
      <c r="D299" s="228"/>
      <c r="E299" s="209"/>
      <c r="F299" s="228"/>
      <c r="G299" s="228"/>
      <c r="H299" s="228"/>
      <c r="I299" s="228"/>
      <c r="J299" s="228"/>
      <c r="K299" s="228"/>
      <c r="L299" s="228"/>
      <c r="M299" s="228"/>
      <c r="N299" s="228"/>
    </row>
    <row r="300" spans="1:14">
      <c r="A300" s="15"/>
      <c r="B300" s="228"/>
      <c r="C300" s="228"/>
      <c r="D300" s="228"/>
      <c r="E300" s="209"/>
      <c r="F300" s="228"/>
      <c r="G300" s="228"/>
      <c r="H300" s="228"/>
      <c r="I300" s="228"/>
      <c r="J300" s="228"/>
      <c r="K300" s="228"/>
      <c r="L300" s="228"/>
      <c r="M300" s="228"/>
      <c r="N300" s="228"/>
    </row>
    <row r="301" spans="1:14">
      <c r="A301" s="15"/>
      <c r="B301" s="228"/>
      <c r="C301" s="228"/>
      <c r="D301" s="228"/>
      <c r="E301" s="209"/>
      <c r="F301" s="228"/>
      <c r="G301" s="228"/>
      <c r="H301" s="228"/>
      <c r="I301" s="228"/>
      <c r="J301" s="228"/>
      <c r="K301" s="228"/>
      <c r="L301" s="228"/>
      <c r="M301" s="228"/>
      <c r="N301" s="228"/>
    </row>
    <row r="302" spans="1:14">
      <c r="A302" s="15"/>
      <c r="B302" s="228"/>
      <c r="C302" s="228"/>
      <c r="D302" s="228"/>
      <c r="E302" s="209"/>
      <c r="F302" s="228"/>
      <c r="G302" s="228"/>
      <c r="H302" s="228"/>
      <c r="I302" s="228"/>
      <c r="J302" s="228"/>
      <c r="K302" s="228"/>
      <c r="L302" s="228"/>
      <c r="M302" s="228"/>
      <c r="N302" s="228"/>
    </row>
    <row r="303" spans="1:14">
      <c r="A303" s="15"/>
      <c r="B303" s="228"/>
      <c r="C303" s="228"/>
      <c r="D303" s="228"/>
      <c r="E303" s="209"/>
      <c r="F303" s="228"/>
      <c r="G303" s="228"/>
      <c r="H303" s="228"/>
      <c r="I303" s="228"/>
      <c r="J303" s="228"/>
      <c r="K303" s="228"/>
      <c r="L303" s="228"/>
      <c r="M303" s="228"/>
      <c r="N303" s="228"/>
    </row>
    <row r="304" spans="1:14">
      <c r="A304" s="15"/>
      <c r="B304" s="228"/>
      <c r="C304" s="228"/>
      <c r="D304" s="228"/>
      <c r="E304" s="209"/>
      <c r="F304" s="228"/>
      <c r="G304" s="228"/>
      <c r="H304" s="228"/>
      <c r="I304" s="228"/>
      <c r="J304" s="228"/>
      <c r="K304" s="228"/>
      <c r="L304" s="228"/>
      <c r="M304" s="228"/>
      <c r="N304" s="228"/>
    </row>
    <row r="305" spans="1:14">
      <c r="A305" s="15"/>
      <c r="B305" s="228"/>
      <c r="C305" s="228"/>
      <c r="D305" s="228"/>
      <c r="E305" s="209"/>
      <c r="F305" s="228"/>
      <c r="G305" s="228"/>
      <c r="H305" s="228"/>
      <c r="I305" s="228"/>
      <c r="J305" s="228"/>
      <c r="K305" s="228"/>
      <c r="L305" s="228"/>
      <c r="M305" s="228"/>
      <c r="N305" s="228"/>
    </row>
    <row r="306" spans="1:14">
      <c r="A306" s="15"/>
      <c r="B306" s="228"/>
      <c r="C306" s="228"/>
      <c r="D306" s="228"/>
      <c r="E306" s="209"/>
      <c r="F306" s="228"/>
      <c r="G306" s="228"/>
      <c r="H306" s="228"/>
      <c r="I306" s="228"/>
      <c r="J306" s="228"/>
      <c r="K306" s="228"/>
      <c r="L306" s="228"/>
      <c r="M306" s="228"/>
      <c r="N306" s="228"/>
    </row>
    <row r="307" spans="1:14">
      <c r="A307" s="15"/>
      <c r="B307" s="228"/>
      <c r="C307" s="228"/>
      <c r="D307" s="228"/>
      <c r="E307" s="209"/>
      <c r="F307" s="228"/>
      <c r="G307" s="228"/>
      <c r="H307" s="228"/>
      <c r="I307" s="228"/>
      <c r="J307" s="228"/>
      <c r="K307" s="228"/>
      <c r="L307" s="228"/>
      <c r="M307" s="228"/>
      <c r="N307" s="228"/>
    </row>
    <row r="308" spans="1:14">
      <c r="A308" s="15"/>
      <c r="B308" s="228"/>
      <c r="C308" s="228"/>
      <c r="D308" s="228"/>
      <c r="E308" s="209"/>
      <c r="F308" s="228"/>
      <c r="G308" s="228"/>
      <c r="H308" s="228"/>
      <c r="I308" s="228"/>
      <c r="J308" s="228"/>
      <c r="K308" s="228"/>
      <c r="L308" s="228"/>
      <c r="M308" s="228"/>
      <c r="N308" s="228"/>
    </row>
    <row r="309" spans="1:14">
      <c r="A309" s="15"/>
      <c r="B309" s="228"/>
      <c r="C309" s="228"/>
      <c r="D309" s="228"/>
      <c r="E309" s="209"/>
      <c r="F309" s="228"/>
      <c r="G309" s="228"/>
      <c r="H309" s="228"/>
      <c r="I309" s="228"/>
      <c r="J309" s="228"/>
      <c r="K309" s="228"/>
      <c r="L309" s="228"/>
      <c r="M309" s="228"/>
      <c r="N309" s="228"/>
    </row>
    <row r="310" spans="1:14">
      <c r="A310" s="15"/>
      <c r="B310" s="228"/>
      <c r="C310" s="228"/>
      <c r="D310" s="228"/>
      <c r="E310" s="209"/>
      <c r="F310" s="228"/>
      <c r="G310" s="228"/>
      <c r="H310" s="228"/>
      <c r="I310" s="228"/>
      <c r="J310" s="228"/>
      <c r="K310" s="228"/>
      <c r="L310" s="228"/>
      <c r="M310" s="228"/>
      <c r="N310" s="228"/>
    </row>
    <row r="311" spans="1:14">
      <c r="A311" s="15"/>
      <c r="B311" s="228"/>
      <c r="C311" s="228"/>
      <c r="D311" s="228"/>
      <c r="E311" s="209"/>
      <c r="F311" s="228"/>
      <c r="G311" s="228"/>
      <c r="H311" s="228"/>
      <c r="I311" s="228"/>
      <c r="J311" s="228"/>
      <c r="K311" s="228"/>
      <c r="L311" s="228"/>
      <c r="M311" s="228"/>
      <c r="N311" s="228"/>
    </row>
    <row r="312" spans="1:14">
      <c r="A312" s="15"/>
      <c r="B312" s="228"/>
      <c r="C312" s="228"/>
      <c r="D312" s="228"/>
      <c r="E312" s="209"/>
      <c r="F312" s="228"/>
      <c r="G312" s="228"/>
      <c r="H312" s="228"/>
      <c r="I312" s="228"/>
      <c r="J312" s="228"/>
      <c r="K312" s="228"/>
      <c r="L312" s="228"/>
      <c r="M312" s="228"/>
      <c r="N312" s="228"/>
    </row>
    <row r="313" spans="1:14">
      <c r="A313" s="15"/>
      <c r="B313" s="228"/>
      <c r="C313" s="228"/>
      <c r="D313" s="228"/>
      <c r="E313" s="209"/>
      <c r="F313" s="228"/>
      <c r="G313" s="228"/>
      <c r="H313" s="228"/>
      <c r="I313" s="228"/>
      <c r="J313" s="228"/>
      <c r="K313" s="228"/>
      <c r="L313" s="228"/>
      <c r="M313" s="228"/>
      <c r="N313" s="228"/>
    </row>
    <row r="314" spans="1:14">
      <c r="A314" s="15"/>
      <c r="B314" s="228"/>
      <c r="C314" s="228"/>
      <c r="D314" s="228"/>
      <c r="E314" s="209"/>
      <c r="F314" s="228"/>
      <c r="G314" s="228"/>
      <c r="H314" s="228"/>
      <c r="I314" s="228"/>
      <c r="J314" s="228"/>
      <c r="K314" s="228"/>
      <c r="L314" s="228"/>
      <c r="M314" s="228"/>
      <c r="N314" s="228"/>
    </row>
    <row r="315" spans="1:14">
      <c r="A315" s="15"/>
      <c r="B315" s="228"/>
      <c r="C315" s="228"/>
      <c r="D315" s="228"/>
      <c r="E315" s="209"/>
      <c r="F315" s="228"/>
      <c r="G315" s="228"/>
      <c r="H315" s="228"/>
      <c r="I315" s="228"/>
      <c r="J315" s="228"/>
      <c r="K315" s="228"/>
      <c r="L315" s="228"/>
      <c r="M315" s="228"/>
      <c r="N315" s="228"/>
    </row>
    <row r="316" spans="1:14">
      <c r="A316" s="15"/>
      <c r="B316" s="228"/>
      <c r="C316" s="228"/>
      <c r="D316" s="228"/>
      <c r="E316" s="209"/>
      <c r="F316" s="228"/>
      <c r="G316" s="228"/>
      <c r="H316" s="228"/>
      <c r="I316" s="228"/>
      <c r="J316" s="228"/>
      <c r="K316" s="228"/>
      <c r="L316" s="228"/>
      <c r="M316" s="228"/>
      <c r="N316" s="228"/>
    </row>
    <row r="317" spans="1:14">
      <c r="A317" s="15"/>
      <c r="B317" s="228"/>
      <c r="C317" s="228"/>
      <c r="D317" s="228"/>
      <c r="E317" s="209"/>
      <c r="F317" s="228"/>
      <c r="G317" s="228"/>
      <c r="H317" s="228"/>
      <c r="I317" s="228"/>
      <c r="J317" s="228"/>
      <c r="K317" s="228"/>
      <c r="L317" s="228"/>
      <c r="M317" s="228"/>
      <c r="N317" s="228"/>
    </row>
    <row r="318" spans="1:14">
      <c r="A318" s="15"/>
      <c r="B318" s="228"/>
      <c r="C318" s="228"/>
      <c r="D318" s="228"/>
      <c r="E318" s="209"/>
      <c r="F318" s="228"/>
      <c r="G318" s="228"/>
      <c r="H318" s="228"/>
      <c r="I318" s="228"/>
      <c r="J318" s="228"/>
      <c r="K318" s="228"/>
      <c r="L318" s="228"/>
      <c r="M318" s="228"/>
      <c r="N318" s="228"/>
    </row>
    <row r="319" spans="1:14">
      <c r="A319" s="15"/>
      <c r="B319" s="228"/>
      <c r="C319" s="228"/>
      <c r="D319" s="228"/>
      <c r="E319" s="209"/>
      <c r="F319" s="228"/>
      <c r="G319" s="228"/>
      <c r="H319" s="228"/>
      <c r="I319" s="228"/>
      <c r="J319" s="228"/>
      <c r="K319" s="228"/>
      <c r="L319" s="228"/>
      <c r="M319" s="228"/>
      <c r="N319" s="228"/>
    </row>
    <row r="320" spans="1:14">
      <c r="A320" s="15"/>
      <c r="B320" s="228"/>
      <c r="C320" s="228"/>
      <c r="D320" s="228"/>
      <c r="E320" s="209"/>
      <c r="F320" s="228"/>
      <c r="G320" s="228"/>
      <c r="H320" s="228"/>
      <c r="I320" s="228"/>
      <c r="J320" s="228"/>
      <c r="K320" s="228"/>
      <c r="L320" s="228"/>
      <c r="M320" s="228"/>
      <c r="N320" s="228"/>
    </row>
    <row r="321" spans="1:14">
      <c r="A321" s="15"/>
      <c r="B321" s="228"/>
      <c r="C321" s="228"/>
      <c r="D321" s="228"/>
      <c r="E321" s="209"/>
      <c r="F321" s="228"/>
      <c r="G321" s="228"/>
      <c r="H321" s="228"/>
      <c r="I321" s="228"/>
      <c r="J321" s="228"/>
      <c r="K321" s="228"/>
      <c r="L321" s="228"/>
      <c r="M321" s="228"/>
      <c r="N321" s="228"/>
    </row>
    <row r="322" spans="1:14">
      <c r="A322" s="15"/>
      <c r="B322" s="228"/>
      <c r="C322" s="228"/>
      <c r="D322" s="228"/>
      <c r="E322" s="209"/>
      <c r="F322" s="228"/>
      <c r="G322" s="228"/>
      <c r="H322" s="228"/>
      <c r="I322" s="228"/>
      <c r="J322" s="228"/>
      <c r="K322" s="228"/>
      <c r="L322" s="228"/>
      <c r="M322" s="228"/>
      <c r="N322" s="228"/>
    </row>
    <row r="323" spans="1:14">
      <c r="A323" s="15"/>
      <c r="B323" s="228"/>
      <c r="C323" s="228"/>
      <c r="D323" s="228"/>
      <c r="E323" s="209"/>
      <c r="F323" s="228"/>
      <c r="G323" s="228"/>
      <c r="H323" s="228"/>
      <c r="I323" s="228"/>
      <c r="J323" s="228"/>
      <c r="K323" s="228"/>
      <c r="L323" s="228"/>
      <c r="M323" s="228"/>
      <c r="N323" s="228"/>
    </row>
    <row r="324" spans="1:14">
      <c r="A324" s="15"/>
      <c r="B324" s="228"/>
      <c r="C324" s="228"/>
      <c r="D324" s="228"/>
      <c r="E324" s="209"/>
      <c r="F324" s="228"/>
      <c r="G324" s="228"/>
      <c r="H324" s="228"/>
      <c r="I324" s="228"/>
      <c r="J324" s="228"/>
      <c r="K324" s="228"/>
      <c r="L324" s="228"/>
      <c r="M324" s="228"/>
      <c r="N324" s="228"/>
    </row>
    <row r="325" spans="1:14">
      <c r="A325" s="15"/>
      <c r="B325" s="228"/>
      <c r="C325" s="228"/>
      <c r="D325" s="228"/>
      <c r="E325" s="209"/>
      <c r="F325" s="228"/>
      <c r="G325" s="228"/>
      <c r="H325" s="228"/>
      <c r="I325" s="228"/>
      <c r="J325" s="228"/>
      <c r="K325" s="228"/>
      <c r="L325" s="228"/>
      <c r="M325" s="228"/>
      <c r="N325" s="228"/>
    </row>
    <row r="326" spans="1:14">
      <c r="A326" s="15"/>
      <c r="B326" s="228"/>
      <c r="C326" s="228"/>
      <c r="D326" s="228"/>
      <c r="E326" s="209"/>
      <c r="F326" s="228"/>
      <c r="G326" s="228"/>
      <c r="H326" s="228"/>
      <c r="I326" s="228"/>
      <c r="J326" s="228"/>
      <c r="K326" s="228"/>
      <c r="L326" s="228"/>
      <c r="M326" s="228"/>
      <c r="N326" s="228"/>
    </row>
    <row r="327" spans="1:14">
      <c r="A327" s="15"/>
      <c r="B327" s="228"/>
      <c r="C327" s="228"/>
      <c r="D327" s="228"/>
      <c r="E327" s="209"/>
      <c r="F327" s="228"/>
      <c r="G327" s="228"/>
      <c r="H327" s="228"/>
      <c r="I327" s="228"/>
      <c r="J327" s="228"/>
      <c r="K327" s="228"/>
      <c r="L327" s="228"/>
      <c r="M327" s="228"/>
      <c r="N327" s="228"/>
    </row>
    <row r="328" spans="1:14">
      <c r="A328" s="15"/>
      <c r="B328" s="228"/>
      <c r="C328" s="228"/>
      <c r="D328" s="228"/>
      <c r="E328" s="209"/>
      <c r="F328" s="228"/>
      <c r="G328" s="228"/>
      <c r="H328" s="228"/>
      <c r="I328" s="228"/>
      <c r="J328" s="228"/>
      <c r="K328" s="228"/>
      <c r="L328" s="228"/>
      <c r="M328" s="228"/>
      <c r="N328" s="228"/>
    </row>
    <row r="329" spans="1:14">
      <c r="A329" s="15"/>
      <c r="B329" s="228"/>
      <c r="C329" s="228"/>
      <c r="D329" s="228"/>
      <c r="E329" s="209"/>
      <c r="F329" s="228"/>
      <c r="G329" s="228"/>
      <c r="H329" s="228"/>
      <c r="I329" s="228"/>
      <c r="J329" s="228"/>
      <c r="K329" s="228"/>
      <c r="L329" s="228"/>
      <c r="M329" s="228"/>
      <c r="N329" s="228"/>
    </row>
    <row r="330" spans="1:14">
      <c r="A330" s="15"/>
      <c r="B330" s="189"/>
      <c r="C330" s="209"/>
      <c r="D330" s="189"/>
      <c r="E330" s="209"/>
      <c r="F330" s="189"/>
      <c r="G330" s="189"/>
      <c r="H330" s="189"/>
      <c r="I330" s="189"/>
    </row>
    <row r="331" spans="1:14">
      <c r="A331" s="15"/>
      <c r="B331" s="189"/>
      <c r="C331" s="209"/>
      <c r="D331" s="189"/>
      <c r="E331" s="209"/>
      <c r="F331" s="189"/>
      <c r="G331" s="189"/>
      <c r="H331" s="189"/>
      <c r="I331" s="189"/>
    </row>
    <row r="332" spans="1:14">
      <c r="A332" s="15"/>
      <c r="B332" s="189"/>
      <c r="C332" s="209"/>
      <c r="D332" s="189"/>
      <c r="E332" s="209"/>
      <c r="F332" s="189"/>
      <c r="G332" s="189"/>
      <c r="H332" s="189"/>
      <c r="I332" s="189"/>
    </row>
    <row r="333" spans="1:14">
      <c r="A333" s="15"/>
      <c r="B333" s="189"/>
      <c r="C333" s="209"/>
      <c r="D333" s="189"/>
      <c r="E333" s="209"/>
      <c r="F333" s="189"/>
      <c r="G333" s="189"/>
      <c r="H333" s="189"/>
      <c r="I333" s="189"/>
    </row>
    <row r="334" spans="1:14">
      <c r="A334" s="15"/>
      <c r="B334" s="189"/>
      <c r="C334" s="209"/>
      <c r="D334" s="189"/>
      <c r="E334" s="209"/>
      <c r="F334" s="189"/>
      <c r="G334" s="189"/>
      <c r="H334" s="189"/>
      <c r="I334" s="189"/>
    </row>
    <row r="335" spans="1:14">
      <c r="A335" s="15"/>
      <c r="B335" s="189"/>
      <c r="C335" s="209"/>
      <c r="D335" s="189"/>
      <c r="E335" s="209"/>
      <c r="F335" s="189"/>
      <c r="G335" s="189"/>
      <c r="H335" s="189"/>
      <c r="I335" s="189"/>
    </row>
    <row r="336" spans="1:14">
      <c r="A336" s="15"/>
      <c r="B336" s="189"/>
      <c r="C336" s="209"/>
      <c r="D336" s="189"/>
      <c r="E336" s="209"/>
      <c r="F336" s="189"/>
      <c r="G336" s="189"/>
      <c r="H336" s="189"/>
      <c r="I336" s="189"/>
    </row>
    <row r="337" spans="1:9">
      <c r="A337" s="15"/>
      <c r="B337" s="189"/>
      <c r="C337" s="209"/>
      <c r="D337" s="189"/>
      <c r="E337" s="209"/>
      <c r="F337" s="189"/>
      <c r="G337" s="189"/>
      <c r="H337" s="189"/>
      <c r="I337" s="189"/>
    </row>
  </sheetData>
  <mergeCells count="121">
    <mergeCell ref="A2:N2"/>
    <mergeCell ref="A1:N1"/>
    <mergeCell ref="I93:N93"/>
    <mergeCell ref="I94:N94"/>
    <mergeCell ref="I95:N95"/>
    <mergeCell ref="I96:N96"/>
    <mergeCell ref="I91:N91"/>
    <mergeCell ref="I46:N46"/>
    <mergeCell ref="I47:N47"/>
    <mergeCell ref="I48:N48"/>
    <mergeCell ref="I42:N42"/>
    <mergeCell ref="I43:N43"/>
    <mergeCell ref="I44:N44"/>
    <mergeCell ref="I19:N19"/>
    <mergeCell ref="I55:N55"/>
    <mergeCell ref="I56:N56"/>
    <mergeCell ref="I63:N63"/>
    <mergeCell ref="I32:N32"/>
    <mergeCell ref="I40:N40"/>
    <mergeCell ref="B18:B19"/>
    <mergeCell ref="C18:D18"/>
    <mergeCell ref="E18:N18"/>
    <mergeCell ref="A3:I3"/>
    <mergeCell ref="A21:N21"/>
    <mergeCell ref="I105:N105"/>
    <mergeCell ref="I107:N107"/>
    <mergeCell ref="I106:N106"/>
    <mergeCell ref="I99:N99"/>
    <mergeCell ref="I100:N100"/>
    <mergeCell ref="I101:N101"/>
    <mergeCell ref="I102:N102"/>
    <mergeCell ref="I104:N104"/>
    <mergeCell ref="I103:N103"/>
    <mergeCell ref="I98:N98"/>
    <mergeCell ref="I51:N51"/>
    <mergeCell ref="I62:N62"/>
    <mergeCell ref="I83:N83"/>
    <mergeCell ref="I84:N84"/>
    <mergeCell ref="I85:N85"/>
    <mergeCell ref="I86:N86"/>
    <mergeCell ref="I90:N90"/>
    <mergeCell ref="I87:N87"/>
    <mergeCell ref="I88:N88"/>
    <mergeCell ref="I97:N97"/>
    <mergeCell ref="I92:N92"/>
    <mergeCell ref="I71:N71"/>
    <mergeCell ref="I72:N72"/>
    <mergeCell ref="I66:N66"/>
    <mergeCell ref="I67:N67"/>
    <mergeCell ref="I68:N68"/>
    <mergeCell ref="I64:N64"/>
    <mergeCell ref="I65:N65"/>
    <mergeCell ref="I89:N89"/>
    <mergeCell ref="C112:D112"/>
    <mergeCell ref="C111:D111"/>
    <mergeCell ref="F112:H112"/>
    <mergeCell ref="I25:N25"/>
    <mergeCell ref="I26:N26"/>
    <mergeCell ref="I27:N27"/>
    <mergeCell ref="I28:N28"/>
    <mergeCell ref="I38:N38"/>
    <mergeCell ref="I29:N29"/>
    <mergeCell ref="I31:N31"/>
    <mergeCell ref="I41:N41"/>
    <mergeCell ref="I34:N34"/>
    <mergeCell ref="I35:N35"/>
    <mergeCell ref="I36:N36"/>
    <mergeCell ref="I37:N37"/>
    <mergeCell ref="I39:N39"/>
    <mergeCell ref="I30:N30"/>
    <mergeCell ref="I49:N49"/>
    <mergeCell ref="I50:N50"/>
    <mergeCell ref="I54:N54"/>
    <mergeCell ref="I79:N79"/>
    <mergeCell ref="I75:N75"/>
    <mergeCell ref="I61:N61"/>
    <mergeCell ref="E111:H111"/>
    <mergeCell ref="B4:G4"/>
    <mergeCell ref="B5:G5"/>
    <mergeCell ref="B7:G7"/>
    <mergeCell ref="C9:E9"/>
    <mergeCell ref="A9:B10"/>
    <mergeCell ref="A8:I8"/>
    <mergeCell ref="I20:N20"/>
    <mergeCell ref="H4:N4"/>
    <mergeCell ref="B6:G6"/>
    <mergeCell ref="H6:N6"/>
    <mergeCell ref="A17:I17"/>
    <mergeCell ref="A11:B11"/>
    <mergeCell ref="A12:B12"/>
    <mergeCell ref="I9:K9"/>
    <mergeCell ref="L9:N9"/>
    <mergeCell ref="A15:B15"/>
    <mergeCell ref="A16:B16"/>
    <mergeCell ref="A18:A19"/>
    <mergeCell ref="A13:B13"/>
    <mergeCell ref="A14:B14"/>
    <mergeCell ref="H5:N5"/>
    <mergeCell ref="I33:N33"/>
    <mergeCell ref="H7:N7"/>
    <mergeCell ref="F9:H9"/>
    <mergeCell ref="I78:N78"/>
    <mergeCell ref="I82:N82"/>
    <mergeCell ref="I57:N57"/>
    <mergeCell ref="I58:N58"/>
    <mergeCell ref="I59:N59"/>
    <mergeCell ref="I60:N60"/>
    <mergeCell ref="I81:N81"/>
    <mergeCell ref="I76:N76"/>
    <mergeCell ref="I77:N77"/>
    <mergeCell ref="I69:N69"/>
    <mergeCell ref="I70:N70"/>
    <mergeCell ref="I52:N52"/>
    <mergeCell ref="I53:N53"/>
    <mergeCell ref="I45:N45"/>
    <mergeCell ref="I80:N80"/>
    <mergeCell ref="I73:N73"/>
    <mergeCell ref="I74:N74"/>
    <mergeCell ref="I24:N24"/>
    <mergeCell ref="I23:N23"/>
    <mergeCell ref="I22:N2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0" max="13" man="1"/>
    <brk id="9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J200"/>
  <sheetViews>
    <sheetView topLeftCell="A19" zoomScale="73" zoomScaleNormal="73" zoomScaleSheetLayoutView="75" workbookViewId="0">
      <selection activeCell="R18" sqref="Q18:R18"/>
    </sheetView>
  </sheetViews>
  <sheetFormatPr defaultRowHeight="18.75"/>
  <cols>
    <col min="1" max="1" width="100.5703125" style="10" customWidth="1"/>
    <col min="2" max="2" width="15.28515625" style="13" customWidth="1"/>
    <col min="3" max="8" width="17.140625" style="13" customWidth="1"/>
    <col min="9" max="9" width="10" style="10" customWidth="1"/>
    <col min="10" max="10" width="9.5703125" style="10" customWidth="1"/>
    <col min="11" max="16384" width="9.140625" style="10"/>
  </cols>
  <sheetData>
    <row r="1" spans="1:8">
      <c r="A1" s="367" t="s">
        <v>262</v>
      </c>
      <c r="B1" s="367"/>
      <c r="C1" s="367"/>
      <c r="D1" s="367"/>
      <c r="E1" s="367"/>
      <c r="F1" s="367"/>
      <c r="G1" s="367"/>
      <c r="H1" s="367"/>
    </row>
    <row r="2" spans="1:8">
      <c r="A2" s="367"/>
      <c r="B2" s="367"/>
      <c r="C2" s="367"/>
      <c r="D2" s="367"/>
      <c r="E2" s="367"/>
      <c r="F2" s="367"/>
      <c r="G2" s="367"/>
      <c r="H2" s="367"/>
    </row>
    <row r="3" spans="1:8" ht="66.75" customHeight="1">
      <c r="A3" s="371" t="s">
        <v>27</v>
      </c>
      <c r="B3" s="372" t="s">
        <v>28</v>
      </c>
      <c r="C3" s="310" t="s">
        <v>175</v>
      </c>
      <c r="D3" s="310"/>
      <c r="E3" s="371" t="s">
        <v>30</v>
      </c>
      <c r="F3" s="371"/>
      <c r="G3" s="371"/>
      <c r="H3" s="371"/>
    </row>
    <row r="4" spans="1:8" ht="39" customHeight="1">
      <c r="A4" s="371"/>
      <c r="B4" s="372"/>
      <c r="C4" s="216" t="s">
        <v>31</v>
      </c>
      <c r="D4" s="216" t="s">
        <v>32</v>
      </c>
      <c r="E4" s="216" t="s">
        <v>33</v>
      </c>
      <c r="F4" s="216" t="s">
        <v>34</v>
      </c>
      <c r="G4" s="227" t="s">
        <v>35</v>
      </c>
      <c r="H4" s="168" t="s">
        <v>179</v>
      </c>
    </row>
    <row r="5" spans="1:8">
      <c r="A5" s="165">
        <v>1</v>
      </c>
      <c r="B5" s="224">
        <v>2</v>
      </c>
      <c r="C5" s="223">
        <v>3</v>
      </c>
      <c r="D5" s="224">
        <v>4</v>
      </c>
      <c r="E5" s="223">
        <v>5</v>
      </c>
      <c r="F5" s="224">
        <v>6</v>
      </c>
      <c r="G5" s="223">
        <v>7</v>
      </c>
      <c r="H5" s="166">
        <v>8</v>
      </c>
    </row>
    <row r="6" spans="1:8" ht="22.5" customHeight="1">
      <c r="A6" s="368" t="s">
        <v>263</v>
      </c>
      <c r="B6" s="369"/>
      <c r="C6" s="369"/>
      <c r="D6" s="369"/>
      <c r="E6" s="369"/>
      <c r="F6" s="369"/>
      <c r="G6" s="369"/>
      <c r="H6" s="370"/>
    </row>
    <row r="7" spans="1:8" ht="22.5" customHeight="1">
      <c r="A7" s="22" t="s">
        <v>42</v>
      </c>
      <c r="B7" s="58">
        <v>1200</v>
      </c>
      <c r="C7" s="59">
        <v>-43236</v>
      </c>
      <c r="D7" s="59">
        <f>'І. Інф. до звіт.'!D92</f>
        <v>-70128</v>
      </c>
      <c r="E7" s="59">
        <f>'І. Інф. до звіт.'!E92</f>
        <v>-33371</v>
      </c>
      <c r="F7" s="59">
        <f>'І. Інф. до звіт.'!F92</f>
        <v>-70128</v>
      </c>
      <c r="G7" s="56">
        <f>F7-E7</f>
        <v>-36757</v>
      </c>
      <c r="H7" s="57">
        <f>(F7/E7)*100</f>
        <v>210.1465344161098</v>
      </c>
    </row>
    <row r="8" spans="1:8" ht="36" customHeight="1">
      <c r="A8" s="22" t="s">
        <v>264</v>
      </c>
      <c r="B8" s="220">
        <v>2000</v>
      </c>
      <c r="C8" s="229">
        <v>241725</v>
      </c>
      <c r="D8" s="30">
        <v>198489</v>
      </c>
      <c r="E8" s="30">
        <v>198489</v>
      </c>
      <c r="F8" s="30">
        <v>198489</v>
      </c>
      <c r="G8" s="56">
        <f>F8-E8</f>
        <v>0</v>
      </c>
      <c r="H8" s="57">
        <f>(F8/E8)*100</f>
        <v>100</v>
      </c>
    </row>
    <row r="9" spans="1:8" ht="27" customHeight="1">
      <c r="A9" s="11" t="s">
        <v>265</v>
      </c>
      <c r="B9" s="219">
        <v>2005</v>
      </c>
      <c r="C9" s="211" t="s">
        <v>183</v>
      </c>
      <c r="D9" s="27" t="s">
        <v>183</v>
      </c>
      <c r="E9" s="27" t="s">
        <v>183</v>
      </c>
      <c r="F9" s="27" t="s">
        <v>183</v>
      </c>
      <c r="G9" s="45" t="e">
        <f>F9-E9</f>
        <v>#VALUE!</v>
      </c>
      <c r="H9" s="46" t="e">
        <f>(F9/E9)*100</f>
        <v>#VALUE!</v>
      </c>
    </row>
    <row r="10" spans="1:8" ht="34.5" customHeight="1">
      <c r="A10" s="22" t="s">
        <v>266</v>
      </c>
      <c r="B10" s="220">
        <v>2009</v>
      </c>
      <c r="C10" s="225">
        <f>SUM(C8:C9)</f>
        <v>241725</v>
      </c>
      <c r="D10" s="225">
        <f>SUM(D8:D9)</f>
        <v>198489</v>
      </c>
      <c r="E10" s="225">
        <f>SUM(E8:E9)</f>
        <v>198489</v>
      </c>
      <c r="F10" s="225">
        <f>SUM(F8:F9)</f>
        <v>198489</v>
      </c>
      <c r="G10" s="56">
        <f>F10-E10</f>
        <v>0</v>
      </c>
      <c r="H10" s="57">
        <f>(F10/E10)*100</f>
        <v>100</v>
      </c>
    </row>
    <row r="11" spans="1:8" ht="22.5" customHeight="1">
      <c r="A11" s="11" t="s">
        <v>267</v>
      </c>
      <c r="B11" s="219">
        <v>2010</v>
      </c>
      <c r="C11" s="39">
        <f>SUM(C12:C13)</f>
        <v>0</v>
      </c>
      <c r="D11" s="39">
        <f>SUM(D12:D13)</f>
        <v>0</v>
      </c>
      <c r="E11" s="39">
        <f>SUM(E12:E13)</f>
        <v>0</v>
      </c>
      <c r="F11" s="39">
        <f>SUM(F12:F13)</f>
        <v>0</v>
      </c>
      <c r="G11" s="45">
        <f>F11-E11</f>
        <v>0</v>
      </c>
      <c r="H11" s="46" t="e">
        <f>(F11/E11)*100</f>
        <v>#DIV/0!</v>
      </c>
    </row>
    <row r="12" spans="1:8" ht="22.5" customHeight="1">
      <c r="A12" s="169" t="s">
        <v>268</v>
      </c>
      <c r="B12" s="219">
        <v>2011</v>
      </c>
      <c r="C12" s="27" t="s">
        <v>183</v>
      </c>
      <c r="D12" s="27" t="s">
        <v>183</v>
      </c>
      <c r="E12" s="27" t="s">
        <v>183</v>
      </c>
      <c r="F12" s="27" t="s">
        <v>183</v>
      </c>
      <c r="G12" s="45" t="e">
        <f t="shared" ref="G12:G21" si="0">F12-E12</f>
        <v>#VALUE!</v>
      </c>
      <c r="H12" s="46" t="e">
        <f t="shared" ref="H12:H21" si="1">(F12/E12)*100</f>
        <v>#VALUE!</v>
      </c>
    </row>
    <row r="13" spans="1:8" ht="41.25" customHeight="1">
      <c r="A13" s="169" t="s">
        <v>269</v>
      </c>
      <c r="B13" s="219">
        <v>2012</v>
      </c>
      <c r="C13" s="27" t="s">
        <v>183</v>
      </c>
      <c r="D13" s="27" t="s">
        <v>183</v>
      </c>
      <c r="E13" s="27" t="s">
        <v>183</v>
      </c>
      <c r="F13" s="27" t="s">
        <v>183</v>
      </c>
      <c r="G13" s="45" t="e">
        <f t="shared" si="0"/>
        <v>#VALUE!</v>
      </c>
      <c r="H13" s="46" t="e">
        <f t="shared" si="1"/>
        <v>#VALUE!</v>
      </c>
    </row>
    <row r="14" spans="1:8" ht="20.25" customHeight="1">
      <c r="A14" s="169" t="s">
        <v>270</v>
      </c>
      <c r="B14" s="219" t="s">
        <v>271</v>
      </c>
      <c r="C14" s="27" t="s">
        <v>183</v>
      </c>
      <c r="D14" s="27" t="s">
        <v>183</v>
      </c>
      <c r="E14" s="27" t="s">
        <v>183</v>
      </c>
      <c r="F14" s="27" t="s">
        <v>183</v>
      </c>
      <c r="G14" s="45" t="e">
        <f t="shared" si="0"/>
        <v>#VALUE!</v>
      </c>
      <c r="H14" s="46" t="e">
        <f t="shared" si="1"/>
        <v>#VALUE!</v>
      </c>
    </row>
    <row r="15" spans="1:8" ht="20.25" customHeight="1">
      <c r="A15" s="169" t="s">
        <v>272</v>
      </c>
      <c r="B15" s="219">
        <v>2020</v>
      </c>
      <c r="C15" s="27"/>
      <c r="D15" s="27"/>
      <c r="E15" s="27"/>
      <c r="F15" s="27"/>
      <c r="G15" s="45">
        <f t="shared" si="0"/>
        <v>0</v>
      </c>
      <c r="H15" s="46" t="e">
        <f t="shared" si="1"/>
        <v>#DIV/0!</v>
      </c>
    </row>
    <row r="16" spans="1:8" s="12" customFormat="1" ht="19.5" customHeight="1">
      <c r="A16" s="11" t="s">
        <v>273</v>
      </c>
      <c r="B16" s="219">
        <v>2030</v>
      </c>
      <c r="C16" s="27" t="s">
        <v>183</v>
      </c>
      <c r="D16" s="27" t="s">
        <v>183</v>
      </c>
      <c r="E16" s="27" t="s">
        <v>183</v>
      </c>
      <c r="F16" s="27" t="s">
        <v>183</v>
      </c>
      <c r="G16" s="45" t="e">
        <f t="shared" si="0"/>
        <v>#VALUE!</v>
      </c>
      <c r="H16" s="46" t="e">
        <f t="shared" si="1"/>
        <v>#VALUE!</v>
      </c>
    </row>
    <row r="17" spans="1:9" ht="20.25" customHeight="1">
      <c r="A17" s="11" t="s">
        <v>274</v>
      </c>
      <c r="B17" s="219">
        <v>2031</v>
      </c>
      <c r="C17" s="27" t="s">
        <v>183</v>
      </c>
      <c r="D17" s="27" t="s">
        <v>183</v>
      </c>
      <c r="E17" s="27" t="s">
        <v>183</v>
      </c>
      <c r="F17" s="27" t="s">
        <v>183</v>
      </c>
      <c r="G17" s="45" t="e">
        <f t="shared" si="0"/>
        <v>#VALUE!</v>
      </c>
      <c r="H17" s="46" t="e">
        <f t="shared" si="1"/>
        <v>#VALUE!</v>
      </c>
    </row>
    <row r="18" spans="1:9" ht="19.5" customHeight="1">
      <c r="A18" s="11" t="s">
        <v>275</v>
      </c>
      <c r="B18" s="219">
        <v>2040</v>
      </c>
      <c r="C18" s="27" t="s">
        <v>183</v>
      </c>
      <c r="D18" s="27" t="s">
        <v>183</v>
      </c>
      <c r="E18" s="27" t="s">
        <v>183</v>
      </c>
      <c r="F18" s="27" t="s">
        <v>183</v>
      </c>
      <c r="G18" s="45" t="e">
        <f t="shared" si="0"/>
        <v>#VALUE!</v>
      </c>
      <c r="H18" s="46" t="e">
        <f t="shared" si="1"/>
        <v>#VALUE!</v>
      </c>
    </row>
    <row r="19" spans="1:9" ht="18.75" customHeight="1">
      <c r="A19" s="11" t="s">
        <v>276</v>
      </c>
      <c r="B19" s="219">
        <v>2050</v>
      </c>
      <c r="C19" s="27" t="s">
        <v>183</v>
      </c>
      <c r="D19" s="27" t="s">
        <v>183</v>
      </c>
      <c r="E19" s="27" t="s">
        <v>183</v>
      </c>
      <c r="F19" s="27" t="s">
        <v>183</v>
      </c>
      <c r="G19" s="45" t="e">
        <f t="shared" si="0"/>
        <v>#VALUE!</v>
      </c>
      <c r="H19" s="46" t="e">
        <f t="shared" si="1"/>
        <v>#VALUE!</v>
      </c>
    </row>
    <row r="20" spans="1:9" ht="19.5" customHeight="1">
      <c r="A20" s="11" t="s">
        <v>277</v>
      </c>
      <c r="B20" s="219">
        <v>2060</v>
      </c>
      <c r="C20" s="27" t="s">
        <v>183</v>
      </c>
      <c r="D20" s="27" t="s">
        <v>183</v>
      </c>
      <c r="E20" s="27" t="s">
        <v>183</v>
      </c>
      <c r="F20" s="27" t="s">
        <v>183</v>
      </c>
      <c r="G20" s="45" t="e">
        <f t="shared" si="0"/>
        <v>#VALUE!</v>
      </c>
      <c r="H20" s="46" t="e">
        <f t="shared" si="1"/>
        <v>#VALUE!</v>
      </c>
    </row>
    <row r="21" spans="1:9" ht="41.25" customHeight="1">
      <c r="A21" s="22" t="s">
        <v>278</v>
      </c>
      <c r="B21" s="220">
        <v>2070</v>
      </c>
      <c r="C21" s="225">
        <f>SUM(C7,C10:C11,C15:C16,C18:C20)</f>
        <v>198489</v>
      </c>
      <c r="D21" s="225">
        <f>SUM(D7,D10:D11,D15:D16,D18:D20)</f>
        <v>128361</v>
      </c>
      <c r="E21" s="225">
        <f>SUM(E7,E10:E11,E15:E16,E18:E20)</f>
        <v>165118</v>
      </c>
      <c r="F21" s="225">
        <f>SUM(F7,F10:F11,F15:F16,F18:F20)</f>
        <v>128361</v>
      </c>
      <c r="G21" s="56">
        <f t="shared" si="0"/>
        <v>-36757</v>
      </c>
      <c r="H21" s="57">
        <f t="shared" si="1"/>
        <v>77.738950326433226</v>
      </c>
    </row>
    <row r="22" spans="1:9" ht="22.5" customHeight="1">
      <c r="A22" s="368" t="s">
        <v>279</v>
      </c>
      <c r="B22" s="369"/>
      <c r="C22" s="369"/>
      <c r="D22" s="369"/>
      <c r="E22" s="369"/>
      <c r="F22" s="369"/>
      <c r="G22" s="369"/>
      <c r="H22" s="370"/>
    </row>
    <row r="23" spans="1:9" s="12" customFormat="1" ht="40.5" customHeight="1">
      <c r="A23" s="22" t="s">
        <v>280</v>
      </c>
      <c r="B23" s="220">
        <v>2110</v>
      </c>
      <c r="C23" s="225">
        <f>SUM(C24:C31)</f>
        <v>34498</v>
      </c>
      <c r="D23" s="225">
        <f>SUM(D24:D31)</f>
        <v>43476</v>
      </c>
      <c r="E23" s="225">
        <f>SUM(E24:E31)</f>
        <v>44962</v>
      </c>
      <c r="F23" s="225">
        <f>SUM(F24:F31)</f>
        <v>43476</v>
      </c>
      <c r="G23" s="30">
        <f>F23-E23</f>
        <v>-1486</v>
      </c>
      <c r="H23" s="40">
        <f>(F23/E23)*100</f>
        <v>96.694986877807935</v>
      </c>
    </row>
    <row r="24" spans="1:9" ht="19.5" customHeight="1">
      <c r="A24" s="169" t="s">
        <v>44</v>
      </c>
      <c r="B24" s="219">
        <v>2111</v>
      </c>
      <c r="C24" s="27"/>
      <c r="D24" s="27"/>
      <c r="E24" s="27"/>
      <c r="F24" s="27"/>
      <c r="G24" s="27">
        <f t="shared" ref="G24:G46" si="2">F24-E24</f>
        <v>0</v>
      </c>
      <c r="H24" s="38" t="e">
        <f t="shared" ref="H24:H46" si="3">(F24/E24)*100</f>
        <v>#DIV/0!</v>
      </c>
    </row>
    <row r="25" spans="1:9" ht="19.5" customHeight="1">
      <c r="A25" s="169" t="s">
        <v>281</v>
      </c>
      <c r="B25" s="219">
        <v>2112</v>
      </c>
      <c r="C25" s="211">
        <v>662</v>
      </c>
      <c r="D25" s="27">
        <v>363</v>
      </c>
      <c r="E25" s="212">
        <v>491</v>
      </c>
      <c r="F25" s="27">
        <v>363</v>
      </c>
      <c r="G25" s="27">
        <f t="shared" si="2"/>
        <v>-128</v>
      </c>
      <c r="H25" s="38">
        <f t="shared" si="3"/>
        <v>73.930753564154784</v>
      </c>
    </row>
    <row r="26" spans="1:9" s="12" customFormat="1" ht="19.5" customHeight="1">
      <c r="A26" s="11" t="s">
        <v>282</v>
      </c>
      <c r="B26" s="219">
        <v>2113</v>
      </c>
      <c r="C26" s="27" t="s">
        <v>183</v>
      </c>
      <c r="D26" s="27" t="s">
        <v>183</v>
      </c>
      <c r="E26" s="211" t="s">
        <v>183</v>
      </c>
      <c r="F26" s="27" t="s">
        <v>183</v>
      </c>
      <c r="G26" s="27" t="e">
        <f t="shared" si="2"/>
        <v>#VALUE!</v>
      </c>
      <c r="H26" s="38" t="e">
        <f t="shared" si="3"/>
        <v>#VALUE!</v>
      </c>
    </row>
    <row r="27" spans="1:9" ht="19.5" customHeight="1">
      <c r="A27" s="11" t="s">
        <v>283</v>
      </c>
      <c r="B27" s="219">
        <v>2114</v>
      </c>
      <c r="C27" s="27"/>
      <c r="D27" s="27"/>
      <c r="E27" s="211"/>
      <c r="F27" s="27"/>
      <c r="G27" s="27">
        <f t="shared" si="2"/>
        <v>0</v>
      </c>
      <c r="H27" s="38" t="e">
        <f t="shared" si="3"/>
        <v>#DIV/0!</v>
      </c>
    </row>
    <row r="28" spans="1:9" s="14" customFormat="1" ht="20.25" customHeight="1">
      <c r="A28" s="11" t="s">
        <v>284</v>
      </c>
      <c r="B28" s="219">
        <v>2115</v>
      </c>
      <c r="C28" s="27"/>
      <c r="D28" s="27"/>
      <c r="E28" s="211"/>
      <c r="F28" s="27"/>
      <c r="G28" s="27">
        <f t="shared" si="2"/>
        <v>0</v>
      </c>
      <c r="H28" s="38" t="e">
        <f t="shared" si="3"/>
        <v>#DIV/0!</v>
      </c>
      <c r="I28" s="10"/>
    </row>
    <row r="29" spans="1:9" ht="20.25" customHeight="1">
      <c r="A29" s="11" t="s">
        <v>285</v>
      </c>
      <c r="B29" s="219">
        <v>2116</v>
      </c>
      <c r="C29" s="27"/>
      <c r="D29" s="27"/>
      <c r="E29" s="211"/>
      <c r="F29" s="27"/>
      <c r="G29" s="27">
        <f t="shared" si="2"/>
        <v>0</v>
      </c>
      <c r="H29" s="38" t="e">
        <f t="shared" si="3"/>
        <v>#DIV/0!</v>
      </c>
    </row>
    <row r="30" spans="1:9" ht="20.25" customHeight="1">
      <c r="A30" s="11" t="s">
        <v>286</v>
      </c>
      <c r="B30" s="219">
        <v>2117</v>
      </c>
      <c r="C30" s="211">
        <v>30637</v>
      </c>
      <c r="D30" s="27">
        <v>33732</v>
      </c>
      <c r="E30" s="210">
        <v>34800</v>
      </c>
      <c r="F30" s="27">
        <v>33732</v>
      </c>
      <c r="G30" s="27">
        <f t="shared" si="2"/>
        <v>-1068</v>
      </c>
      <c r="H30" s="38">
        <f t="shared" si="3"/>
        <v>96.931034482758619</v>
      </c>
    </row>
    <row r="31" spans="1:9" ht="37.5" customHeight="1">
      <c r="A31" s="11" t="s">
        <v>521</v>
      </c>
      <c r="B31" s="219">
        <v>2118</v>
      </c>
      <c r="C31" s="211">
        <v>3199</v>
      </c>
      <c r="D31" s="27">
        <v>9381</v>
      </c>
      <c r="E31" s="210">
        <v>9671</v>
      </c>
      <c r="F31" s="27">
        <v>9381</v>
      </c>
      <c r="G31" s="27">
        <f t="shared" si="2"/>
        <v>-290</v>
      </c>
      <c r="H31" s="38">
        <f t="shared" si="3"/>
        <v>97.001344225002583</v>
      </c>
    </row>
    <row r="32" spans="1:9" s="12" customFormat="1" ht="39" customHeight="1">
      <c r="A32" s="22" t="s">
        <v>288</v>
      </c>
      <c r="B32" s="16">
        <v>2120</v>
      </c>
      <c r="C32" s="225">
        <f>SUM(C33:C36)</f>
        <v>0</v>
      </c>
      <c r="D32" s="225">
        <f>SUM(D33:D36)</f>
        <v>0</v>
      </c>
      <c r="E32" s="225">
        <f>SUM(E33:E36)</f>
        <v>12</v>
      </c>
      <c r="F32" s="225">
        <f>SUM(F33:F36)</f>
        <v>0</v>
      </c>
      <c r="G32" s="30">
        <f t="shared" si="2"/>
        <v>-12</v>
      </c>
      <c r="H32" s="40">
        <f t="shared" si="3"/>
        <v>0</v>
      </c>
    </row>
    <row r="33" spans="1:8" ht="20.25" customHeight="1">
      <c r="A33" s="11" t="s">
        <v>286</v>
      </c>
      <c r="B33" s="223">
        <v>2121</v>
      </c>
      <c r="C33" s="27"/>
      <c r="D33" s="27"/>
      <c r="E33" s="27"/>
      <c r="F33" s="27"/>
      <c r="G33" s="27">
        <f t="shared" si="2"/>
        <v>0</v>
      </c>
      <c r="H33" s="38" t="e">
        <f t="shared" si="3"/>
        <v>#DIV/0!</v>
      </c>
    </row>
    <row r="34" spans="1:8" ht="20.25" customHeight="1">
      <c r="A34" s="11" t="s">
        <v>289</v>
      </c>
      <c r="B34" s="223">
        <v>2122</v>
      </c>
      <c r="C34" s="27"/>
      <c r="D34" s="27"/>
      <c r="E34" s="27">
        <v>12</v>
      </c>
      <c r="F34" s="27"/>
      <c r="G34" s="27">
        <f t="shared" si="2"/>
        <v>-12</v>
      </c>
      <c r="H34" s="38">
        <f t="shared" si="3"/>
        <v>0</v>
      </c>
    </row>
    <row r="35" spans="1:8" ht="20.25" customHeight="1">
      <c r="A35" s="11" t="s">
        <v>290</v>
      </c>
      <c r="B35" s="223">
        <v>2123</v>
      </c>
      <c r="C35" s="27"/>
      <c r="D35" s="27"/>
      <c r="E35" s="27"/>
      <c r="F35" s="27"/>
      <c r="G35" s="27">
        <f t="shared" si="2"/>
        <v>0</v>
      </c>
      <c r="H35" s="38" t="e">
        <f t="shared" si="3"/>
        <v>#DIV/0!</v>
      </c>
    </row>
    <row r="36" spans="1:8" s="12" customFormat="1" ht="20.25" customHeight="1">
      <c r="A36" s="11" t="s">
        <v>287</v>
      </c>
      <c r="B36" s="223">
        <v>2124</v>
      </c>
      <c r="C36" s="27"/>
      <c r="D36" s="27"/>
      <c r="E36" s="27"/>
      <c r="F36" s="27"/>
      <c r="G36" s="27">
        <f t="shared" si="2"/>
        <v>0</v>
      </c>
      <c r="H36" s="38" t="e">
        <f t="shared" si="3"/>
        <v>#DIV/0!</v>
      </c>
    </row>
    <row r="37" spans="1:8" s="12" customFormat="1" ht="24.75" customHeight="1">
      <c r="A37" s="22" t="s">
        <v>291</v>
      </c>
      <c r="B37" s="16">
        <v>2130</v>
      </c>
      <c r="C37" s="225">
        <f>SUM(C38:C42)</f>
        <v>36719</v>
      </c>
      <c r="D37" s="225">
        <f>SUM(D38:D42)</f>
        <v>40377</v>
      </c>
      <c r="E37" s="225">
        <f>SUM(E38:E42)</f>
        <v>41785</v>
      </c>
      <c r="F37" s="225">
        <f>SUM(F38:F42)</f>
        <v>40377</v>
      </c>
      <c r="G37" s="30">
        <f t="shared" si="2"/>
        <v>-1408</v>
      </c>
      <c r="H37" s="40">
        <f t="shared" si="3"/>
        <v>96.630369749910244</v>
      </c>
    </row>
    <row r="38" spans="1:8" ht="35.25" customHeight="1">
      <c r="A38" s="11" t="s">
        <v>47</v>
      </c>
      <c r="B38" s="223">
        <v>2131</v>
      </c>
      <c r="C38" s="27"/>
      <c r="D38" s="27"/>
      <c r="E38" s="27"/>
      <c r="F38" s="27"/>
      <c r="G38" s="27">
        <f>F38-E38</f>
        <v>0</v>
      </c>
      <c r="H38" s="38" t="e">
        <f>(F38/E38)*100</f>
        <v>#DIV/0!</v>
      </c>
    </row>
    <row r="39" spans="1:8" ht="57.75" customHeight="1">
      <c r="A39" s="11" t="s">
        <v>48</v>
      </c>
      <c r="B39" s="223">
        <v>2132</v>
      </c>
      <c r="C39" s="27"/>
      <c r="D39" s="27"/>
      <c r="E39" s="27"/>
      <c r="F39" s="27"/>
      <c r="G39" s="27">
        <f t="shared" si="2"/>
        <v>0</v>
      </c>
      <c r="H39" s="38" t="e">
        <f t="shared" si="3"/>
        <v>#DIV/0!</v>
      </c>
    </row>
    <row r="40" spans="1:8" s="12" customFormat="1" ht="19.5" customHeight="1">
      <c r="A40" s="11" t="s">
        <v>292</v>
      </c>
      <c r="B40" s="223">
        <v>2133</v>
      </c>
      <c r="C40" s="27"/>
      <c r="D40" s="27"/>
      <c r="E40" s="27"/>
      <c r="F40" s="27"/>
      <c r="G40" s="27">
        <f t="shared" si="2"/>
        <v>0</v>
      </c>
      <c r="H40" s="38" t="e">
        <f t="shared" si="3"/>
        <v>#DIV/0!</v>
      </c>
    </row>
    <row r="41" spans="1:8" ht="19.5" customHeight="1">
      <c r="A41" s="11" t="s">
        <v>293</v>
      </c>
      <c r="B41" s="223">
        <v>2134</v>
      </c>
      <c r="C41" s="211">
        <v>36719</v>
      </c>
      <c r="D41" s="27">
        <v>40377</v>
      </c>
      <c r="E41" s="212">
        <v>41785</v>
      </c>
      <c r="F41" s="27">
        <v>40377</v>
      </c>
      <c r="G41" s="27">
        <f t="shared" si="2"/>
        <v>-1408</v>
      </c>
      <c r="H41" s="38">
        <f t="shared" si="3"/>
        <v>96.630369749910244</v>
      </c>
    </row>
    <row r="42" spans="1:8" ht="19.5" customHeight="1">
      <c r="A42" s="11" t="s">
        <v>294</v>
      </c>
      <c r="B42" s="223">
        <v>2135</v>
      </c>
      <c r="C42" s="27"/>
      <c r="D42" s="27"/>
      <c r="E42" s="27"/>
      <c r="F42" s="27"/>
      <c r="G42" s="27">
        <f t="shared" si="2"/>
        <v>0</v>
      </c>
      <c r="H42" s="38" t="e">
        <f t="shared" si="3"/>
        <v>#DIV/0!</v>
      </c>
    </row>
    <row r="43" spans="1:8" s="12" customFormat="1" ht="19.5" customHeight="1">
      <c r="A43" s="22" t="s">
        <v>295</v>
      </c>
      <c r="B43" s="16">
        <v>2140</v>
      </c>
      <c r="C43" s="225">
        <f>SUM(C44:C45)</f>
        <v>0</v>
      </c>
      <c r="D43" s="225">
        <f>SUM(D44:D45)</f>
        <v>14</v>
      </c>
      <c r="E43" s="225">
        <f>SUM(E44:E45)</f>
        <v>0</v>
      </c>
      <c r="F43" s="225">
        <f>SUM(F44:F45)</f>
        <v>14</v>
      </c>
      <c r="G43" s="30">
        <f t="shared" si="2"/>
        <v>14</v>
      </c>
      <c r="H43" s="40" t="e">
        <f t="shared" si="3"/>
        <v>#DIV/0!</v>
      </c>
    </row>
    <row r="44" spans="1:8" ht="40.5" customHeight="1">
      <c r="A44" s="11" t="s">
        <v>296</v>
      </c>
      <c r="B44" s="223">
        <v>2141</v>
      </c>
      <c r="C44" s="27"/>
      <c r="D44" s="27"/>
      <c r="E44" s="27"/>
      <c r="F44" s="27"/>
      <c r="G44" s="27">
        <f t="shared" si="2"/>
        <v>0</v>
      </c>
      <c r="H44" s="38" t="e">
        <f t="shared" si="3"/>
        <v>#DIV/0!</v>
      </c>
    </row>
    <row r="45" spans="1:8" s="12" customFormat="1" ht="40.5" customHeight="1">
      <c r="A45" s="11" t="s">
        <v>430</v>
      </c>
      <c r="B45" s="223">
        <v>2142</v>
      </c>
      <c r="C45" s="27"/>
      <c r="D45" s="27">
        <v>14</v>
      </c>
      <c r="E45" s="27"/>
      <c r="F45" s="27">
        <v>14</v>
      </c>
      <c r="G45" s="27">
        <f t="shared" si="2"/>
        <v>14</v>
      </c>
      <c r="H45" s="38" t="e">
        <f t="shared" si="3"/>
        <v>#DIV/0!</v>
      </c>
    </row>
    <row r="46" spans="1:8" s="12" customFormat="1" ht="22.5" customHeight="1">
      <c r="A46" s="22" t="s">
        <v>49</v>
      </c>
      <c r="B46" s="16">
        <v>2200</v>
      </c>
      <c r="C46" s="225">
        <f>SUM(C23,C32,C37,C43)</f>
        <v>71217</v>
      </c>
      <c r="D46" s="225">
        <f>SUM(D23,D32,D37,D43)</f>
        <v>83867</v>
      </c>
      <c r="E46" s="225">
        <f>SUM(E23,E32,E37,E43)</f>
        <v>86759</v>
      </c>
      <c r="F46" s="225">
        <f>SUM(F23,F32,F37,F43)</f>
        <v>83867</v>
      </c>
      <c r="G46" s="30">
        <f t="shared" si="2"/>
        <v>-2892</v>
      </c>
      <c r="H46" s="40">
        <f t="shared" si="3"/>
        <v>96.666628246060924</v>
      </c>
    </row>
    <row r="47" spans="1:8" s="12" customFormat="1">
      <c r="A47" s="21"/>
      <c r="B47" s="13"/>
      <c r="C47" s="13"/>
      <c r="D47" s="13"/>
      <c r="E47" s="13"/>
      <c r="F47" s="13"/>
      <c r="G47" s="13"/>
      <c r="H47" s="13"/>
    </row>
    <row r="48" spans="1:8" s="12" customFormat="1">
      <c r="A48" s="21"/>
      <c r="B48" s="13"/>
      <c r="C48" s="13"/>
      <c r="D48" s="13"/>
      <c r="E48" s="13"/>
      <c r="F48" s="13"/>
      <c r="G48" s="13"/>
      <c r="H48" s="13"/>
    </row>
    <row r="49" spans="1:10" s="3" customFormat="1" ht="27.75" customHeight="1">
      <c r="A49" s="163" t="s">
        <v>420</v>
      </c>
      <c r="B49" s="1"/>
      <c r="C49" s="357" t="s">
        <v>259</v>
      </c>
      <c r="D49" s="357"/>
      <c r="E49" s="24"/>
      <c r="F49" s="302" t="s">
        <v>419</v>
      </c>
      <c r="G49" s="302"/>
      <c r="H49" s="302"/>
      <c r="I49" s="170"/>
      <c r="J49" s="170"/>
    </row>
    <row r="50" spans="1:10" s="2" customFormat="1">
      <c r="A50" s="162" t="s">
        <v>297</v>
      </c>
      <c r="B50" s="228"/>
      <c r="C50" s="356" t="s">
        <v>298</v>
      </c>
      <c r="D50" s="356"/>
      <c r="E50" s="228"/>
      <c r="F50" s="325" t="s">
        <v>152</v>
      </c>
      <c r="G50" s="325"/>
      <c r="H50" s="325"/>
    </row>
    <row r="51" spans="1:10" s="13" customFormat="1">
      <c r="A51" s="17"/>
      <c r="I51" s="10"/>
      <c r="J51" s="10"/>
    </row>
    <row r="52" spans="1:10" s="13" customFormat="1">
      <c r="A52" s="17"/>
      <c r="I52" s="10"/>
      <c r="J52" s="10"/>
    </row>
    <row r="53" spans="1:10" s="13" customFormat="1">
      <c r="A53" s="17"/>
      <c r="I53" s="10"/>
      <c r="J53" s="10"/>
    </row>
    <row r="54" spans="1:10" s="13" customFormat="1">
      <c r="A54" s="17"/>
      <c r="I54" s="10"/>
      <c r="J54" s="10"/>
    </row>
    <row r="55" spans="1:10" s="13" customFormat="1">
      <c r="A55" s="17"/>
      <c r="I55" s="10"/>
      <c r="J55" s="10"/>
    </row>
    <row r="56" spans="1:10" s="13" customFormat="1">
      <c r="A56" s="17"/>
      <c r="I56" s="10"/>
      <c r="J56" s="10"/>
    </row>
    <row r="57" spans="1:10" s="13" customFormat="1">
      <c r="A57" s="17"/>
      <c r="I57" s="10"/>
      <c r="J57" s="10"/>
    </row>
    <row r="58" spans="1:10" s="13" customFormat="1">
      <c r="A58" s="17"/>
      <c r="I58" s="10"/>
      <c r="J58" s="10"/>
    </row>
    <row r="59" spans="1:10" s="13" customFormat="1">
      <c r="A59" s="17"/>
      <c r="I59" s="10"/>
      <c r="J59" s="10"/>
    </row>
    <row r="60" spans="1:10" s="13" customFormat="1">
      <c r="A60" s="17"/>
      <c r="I60" s="10"/>
      <c r="J60" s="10"/>
    </row>
    <row r="61" spans="1:10" s="13" customFormat="1">
      <c r="A61" s="17"/>
      <c r="I61" s="10"/>
      <c r="J61" s="10"/>
    </row>
    <row r="62" spans="1:10" s="13" customFormat="1">
      <c r="A62" s="17"/>
      <c r="I62" s="10"/>
      <c r="J62" s="10"/>
    </row>
    <row r="63" spans="1:10" s="13" customFormat="1">
      <c r="A63" s="17"/>
      <c r="I63" s="10"/>
      <c r="J63" s="10"/>
    </row>
    <row r="64" spans="1:10" s="13" customFormat="1">
      <c r="A64" s="17"/>
      <c r="I64" s="10"/>
      <c r="J64" s="10"/>
    </row>
    <row r="65" spans="1:10" s="13" customFormat="1">
      <c r="A65" s="17"/>
      <c r="I65" s="10"/>
      <c r="J65" s="10"/>
    </row>
    <row r="66" spans="1:10" s="13" customFormat="1">
      <c r="A66" s="17"/>
      <c r="I66" s="10"/>
      <c r="J66" s="10"/>
    </row>
    <row r="67" spans="1:10" s="13" customFormat="1">
      <c r="A67" s="17"/>
      <c r="I67" s="10"/>
      <c r="J67" s="10"/>
    </row>
    <row r="68" spans="1:10" s="13" customFormat="1">
      <c r="A68" s="17"/>
      <c r="I68" s="10"/>
      <c r="J68" s="10"/>
    </row>
    <row r="69" spans="1:10" s="13" customFormat="1">
      <c r="A69" s="17"/>
      <c r="I69" s="10"/>
      <c r="J69" s="10"/>
    </row>
    <row r="70" spans="1:10" s="13" customFormat="1">
      <c r="A70" s="17"/>
      <c r="I70" s="10"/>
      <c r="J70" s="10"/>
    </row>
    <row r="71" spans="1:10" s="13" customFormat="1">
      <c r="A71" s="17"/>
      <c r="I71" s="10"/>
      <c r="J71" s="10"/>
    </row>
    <row r="72" spans="1:10" s="13" customFormat="1">
      <c r="A72" s="17"/>
      <c r="I72" s="10"/>
      <c r="J72" s="10"/>
    </row>
    <row r="73" spans="1:10" s="13" customFormat="1">
      <c r="A73" s="17"/>
      <c r="I73" s="10"/>
      <c r="J73" s="10"/>
    </row>
    <row r="74" spans="1:10" s="13" customFormat="1">
      <c r="A74" s="17"/>
      <c r="I74" s="10"/>
      <c r="J74" s="10"/>
    </row>
    <row r="75" spans="1:10" s="13" customFormat="1">
      <c r="A75" s="17"/>
      <c r="I75" s="10"/>
      <c r="J75" s="10"/>
    </row>
    <row r="76" spans="1:10" s="13" customFormat="1">
      <c r="A76" s="17"/>
      <c r="I76" s="10"/>
      <c r="J76" s="10"/>
    </row>
    <row r="77" spans="1:10" s="13" customFormat="1">
      <c r="A77" s="17"/>
      <c r="I77" s="10"/>
      <c r="J77" s="10"/>
    </row>
    <row r="78" spans="1:10" s="13" customFormat="1">
      <c r="A78" s="17"/>
      <c r="I78" s="10"/>
      <c r="J78" s="10"/>
    </row>
    <row r="79" spans="1:10" s="13" customFormat="1">
      <c r="A79" s="17"/>
      <c r="I79" s="10"/>
      <c r="J79" s="10"/>
    </row>
    <row r="80" spans="1:10" s="13" customFormat="1">
      <c r="A80" s="17"/>
      <c r="I80" s="10"/>
      <c r="J80" s="10"/>
    </row>
    <row r="81" spans="1:10" s="13" customFormat="1">
      <c r="A81" s="17"/>
      <c r="I81" s="10"/>
      <c r="J81" s="10"/>
    </row>
    <row r="82" spans="1:10" s="13" customFormat="1">
      <c r="A82" s="17"/>
      <c r="I82" s="10"/>
      <c r="J82" s="10"/>
    </row>
    <row r="83" spans="1:10" s="13" customFormat="1">
      <c r="A83" s="17"/>
      <c r="I83" s="10"/>
      <c r="J83" s="10"/>
    </row>
    <row r="84" spans="1:10" s="13" customFormat="1">
      <c r="A84" s="17"/>
      <c r="I84" s="10"/>
      <c r="J84" s="10"/>
    </row>
    <row r="85" spans="1:10" s="13" customFormat="1">
      <c r="A85" s="17"/>
      <c r="I85" s="10"/>
      <c r="J85" s="10"/>
    </row>
    <row r="86" spans="1:10" s="13" customFormat="1">
      <c r="A86" s="17"/>
      <c r="I86" s="10"/>
      <c r="J86" s="10"/>
    </row>
    <row r="87" spans="1:10" s="13" customFormat="1">
      <c r="A87" s="17"/>
      <c r="I87" s="10"/>
      <c r="J87" s="10"/>
    </row>
    <row r="88" spans="1:10" s="13" customFormat="1">
      <c r="A88" s="17"/>
      <c r="I88" s="10"/>
      <c r="J88" s="10"/>
    </row>
    <row r="89" spans="1:10" s="13" customFormat="1">
      <c r="A89" s="17"/>
      <c r="I89" s="10"/>
      <c r="J89" s="10"/>
    </row>
    <row r="90" spans="1:10" s="13" customFormat="1">
      <c r="A90" s="17"/>
      <c r="I90" s="10"/>
      <c r="J90" s="10"/>
    </row>
    <row r="91" spans="1:10" s="13" customFormat="1">
      <c r="A91" s="17"/>
      <c r="I91" s="10"/>
      <c r="J91" s="10"/>
    </row>
    <row r="92" spans="1:10" s="13" customFormat="1">
      <c r="A92" s="17"/>
      <c r="I92" s="10"/>
      <c r="J92" s="10"/>
    </row>
    <row r="93" spans="1:10" s="13" customFormat="1">
      <c r="A93" s="17"/>
      <c r="I93" s="10"/>
      <c r="J93" s="10"/>
    </row>
    <row r="94" spans="1:10" s="13" customFormat="1">
      <c r="A94" s="17"/>
      <c r="I94" s="10"/>
      <c r="J94" s="10"/>
    </row>
    <row r="95" spans="1:10" s="13" customFormat="1">
      <c r="A95" s="17"/>
      <c r="I95" s="10"/>
      <c r="J95" s="10"/>
    </row>
    <row r="96" spans="1:10" s="13" customFormat="1">
      <c r="A96" s="17"/>
      <c r="I96" s="10"/>
      <c r="J96" s="10"/>
    </row>
    <row r="97" spans="1:10" s="13" customFormat="1">
      <c r="A97" s="17"/>
      <c r="I97" s="10"/>
      <c r="J97" s="10"/>
    </row>
    <row r="98" spans="1:10" s="13" customFormat="1">
      <c r="A98" s="17"/>
      <c r="I98" s="10"/>
      <c r="J98" s="10"/>
    </row>
    <row r="99" spans="1:10" s="13" customFormat="1">
      <c r="A99" s="17"/>
      <c r="I99" s="10"/>
      <c r="J99" s="10"/>
    </row>
    <row r="100" spans="1:10" s="13" customFormat="1">
      <c r="A100" s="17"/>
      <c r="I100" s="10"/>
      <c r="J100" s="10"/>
    </row>
    <row r="101" spans="1:10" s="13" customFormat="1">
      <c r="A101" s="17"/>
      <c r="I101" s="10"/>
      <c r="J101" s="10"/>
    </row>
    <row r="102" spans="1:10" s="13" customFormat="1">
      <c r="A102" s="17"/>
      <c r="I102" s="10"/>
      <c r="J102" s="10"/>
    </row>
    <row r="103" spans="1:10" s="13" customFormat="1">
      <c r="A103" s="17"/>
      <c r="I103" s="10"/>
      <c r="J103" s="10"/>
    </row>
    <row r="104" spans="1:10" s="13" customFormat="1">
      <c r="A104" s="17"/>
      <c r="I104" s="10"/>
      <c r="J104" s="10"/>
    </row>
    <row r="105" spans="1:10" s="13" customFormat="1">
      <c r="A105" s="17"/>
      <c r="I105" s="10"/>
      <c r="J105" s="10"/>
    </row>
    <row r="106" spans="1:10" s="13" customFormat="1">
      <c r="A106" s="17"/>
      <c r="I106" s="10"/>
      <c r="J106" s="10"/>
    </row>
    <row r="107" spans="1:10" s="13" customFormat="1">
      <c r="A107" s="17"/>
      <c r="I107" s="10"/>
      <c r="J107" s="10"/>
    </row>
    <row r="108" spans="1:10" s="13" customFormat="1">
      <c r="A108" s="17"/>
      <c r="I108" s="10"/>
      <c r="J108" s="10"/>
    </row>
    <row r="109" spans="1:10" s="13" customFormat="1">
      <c r="A109" s="17"/>
      <c r="I109" s="10"/>
      <c r="J109" s="10"/>
    </row>
    <row r="110" spans="1:10" s="13" customFormat="1">
      <c r="A110" s="17"/>
      <c r="I110" s="10"/>
      <c r="J110" s="10"/>
    </row>
    <row r="111" spans="1:10" s="13" customFormat="1">
      <c r="A111" s="17"/>
      <c r="I111" s="10"/>
      <c r="J111" s="10"/>
    </row>
    <row r="112" spans="1:10" s="13" customFormat="1">
      <c r="A112" s="17"/>
      <c r="I112" s="10"/>
      <c r="J112" s="10"/>
    </row>
    <row r="113" spans="1:10" s="13" customFormat="1">
      <c r="A113" s="17"/>
      <c r="I113" s="10"/>
      <c r="J113" s="10"/>
    </row>
    <row r="114" spans="1:10" s="13" customFormat="1">
      <c r="A114" s="17"/>
      <c r="I114" s="10"/>
      <c r="J114" s="10"/>
    </row>
    <row r="115" spans="1:10" s="13" customFormat="1">
      <c r="A115" s="17"/>
      <c r="I115" s="10"/>
      <c r="J115" s="10"/>
    </row>
    <row r="116" spans="1:10" s="13" customFormat="1">
      <c r="A116" s="17"/>
      <c r="I116" s="10"/>
      <c r="J116" s="10"/>
    </row>
    <row r="117" spans="1:10" s="13" customFormat="1">
      <c r="A117" s="17"/>
      <c r="I117" s="10"/>
      <c r="J117" s="10"/>
    </row>
    <row r="118" spans="1:10" s="13" customFormat="1">
      <c r="A118" s="17"/>
      <c r="I118" s="10"/>
      <c r="J118" s="10"/>
    </row>
    <row r="119" spans="1:10" s="13" customFormat="1">
      <c r="A119" s="17"/>
      <c r="I119" s="10"/>
      <c r="J119" s="10"/>
    </row>
    <row r="120" spans="1:10" s="13" customFormat="1">
      <c r="A120" s="17"/>
      <c r="I120" s="10"/>
      <c r="J120" s="10"/>
    </row>
    <row r="121" spans="1:10" s="13" customFormat="1">
      <c r="A121" s="17"/>
      <c r="I121" s="10"/>
      <c r="J121" s="10"/>
    </row>
    <row r="122" spans="1:10" s="13" customFormat="1">
      <c r="A122" s="17"/>
      <c r="I122" s="10"/>
      <c r="J122" s="10"/>
    </row>
    <row r="123" spans="1:10" s="13" customFormat="1">
      <c r="A123" s="17"/>
      <c r="I123" s="10"/>
      <c r="J123" s="10"/>
    </row>
    <row r="124" spans="1:10" s="13" customFormat="1">
      <c r="A124" s="17"/>
      <c r="I124" s="10"/>
      <c r="J124" s="10"/>
    </row>
    <row r="125" spans="1:10" s="13" customFormat="1">
      <c r="A125" s="17"/>
      <c r="I125" s="10"/>
      <c r="J125" s="10"/>
    </row>
    <row r="126" spans="1:10" s="13" customFormat="1">
      <c r="A126" s="17"/>
      <c r="I126" s="10"/>
      <c r="J126" s="10"/>
    </row>
    <row r="127" spans="1:10" s="13" customFormat="1">
      <c r="A127" s="17"/>
      <c r="I127" s="10"/>
      <c r="J127" s="10"/>
    </row>
    <row r="128" spans="1:10" s="13" customFormat="1">
      <c r="A128" s="17"/>
      <c r="I128" s="10"/>
      <c r="J128" s="10"/>
    </row>
    <row r="129" spans="1:10" s="13" customFormat="1">
      <c r="A129" s="17"/>
      <c r="I129" s="10"/>
      <c r="J129" s="10"/>
    </row>
    <row r="130" spans="1:10" s="13" customFormat="1">
      <c r="A130" s="17"/>
      <c r="I130" s="10"/>
      <c r="J130" s="10"/>
    </row>
    <row r="131" spans="1:10" s="13" customFormat="1">
      <c r="A131" s="17"/>
      <c r="I131" s="10"/>
      <c r="J131" s="10"/>
    </row>
    <row r="132" spans="1:10" s="13" customFormat="1">
      <c r="A132" s="17"/>
      <c r="I132" s="10"/>
      <c r="J132" s="10"/>
    </row>
    <row r="133" spans="1:10" s="13" customFormat="1">
      <c r="A133" s="17"/>
      <c r="I133" s="10"/>
      <c r="J133" s="10"/>
    </row>
    <row r="134" spans="1:10" s="13" customFormat="1">
      <c r="A134" s="17"/>
      <c r="I134" s="10"/>
      <c r="J134" s="10"/>
    </row>
    <row r="135" spans="1:10" s="13" customFormat="1">
      <c r="A135" s="17"/>
      <c r="I135" s="10"/>
      <c r="J135" s="10"/>
    </row>
    <row r="136" spans="1:10" s="13" customFormat="1">
      <c r="A136" s="17"/>
      <c r="I136" s="10"/>
      <c r="J136" s="10"/>
    </row>
    <row r="137" spans="1:10" s="13" customFormat="1">
      <c r="A137" s="17"/>
      <c r="I137" s="10"/>
      <c r="J137" s="10"/>
    </row>
    <row r="138" spans="1:10" s="13" customFormat="1">
      <c r="A138" s="17"/>
      <c r="I138" s="10"/>
      <c r="J138" s="10"/>
    </row>
    <row r="139" spans="1:10" s="13" customFormat="1">
      <c r="A139" s="17"/>
      <c r="I139" s="10"/>
      <c r="J139" s="10"/>
    </row>
    <row r="140" spans="1:10" s="13" customFormat="1">
      <c r="A140" s="17"/>
      <c r="I140" s="10"/>
      <c r="J140" s="10"/>
    </row>
    <row r="141" spans="1:10" s="13" customFormat="1">
      <c r="A141" s="17"/>
      <c r="I141" s="10"/>
      <c r="J141" s="10"/>
    </row>
    <row r="142" spans="1:10" s="13" customFormat="1">
      <c r="A142" s="17"/>
      <c r="I142" s="10"/>
      <c r="J142" s="10"/>
    </row>
    <row r="143" spans="1:10" s="13" customFormat="1">
      <c r="A143" s="17"/>
      <c r="I143" s="10"/>
      <c r="J143" s="10"/>
    </row>
    <row r="144" spans="1:10" s="13" customFormat="1">
      <c r="A144" s="17"/>
      <c r="I144" s="10"/>
      <c r="J144" s="10"/>
    </row>
    <row r="145" spans="1:10" s="13" customFormat="1">
      <c r="A145" s="17"/>
      <c r="I145" s="10"/>
      <c r="J145" s="10"/>
    </row>
    <row r="146" spans="1:10" s="13" customFormat="1">
      <c r="A146" s="17"/>
      <c r="I146" s="10"/>
      <c r="J146" s="10"/>
    </row>
    <row r="147" spans="1:10" s="13" customFormat="1">
      <c r="A147" s="17"/>
      <c r="I147" s="10"/>
      <c r="J147" s="10"/>
    </row>
    <row r="148" spans="1:10" s="13" customFormat="1">
      <c r="A148" s="17"/>
      <c r="I148" s="10"/>
      <c r="J148" s="10"/>
    </row>
    <row r="149" spans="1:10" s="13" customFormat="1">
      <c r="A149" s="17"/>
      <c r="I149" s="10"/>
      <c r="J149" s="10"/>
    </row>
    <row r="150" spans="1:10" s="13" customFormat="1">
      <c r="A150" s="17"/>
      <c r="I150" s="10"/>
      <c r="J150" s="10"/>
    </row>
    <row r="151" spans="1:10" s="13" customFormat="1">
      <c r="A151" s="17"/>
      <c r="I151" s="10"/>
      <c r="J151" s="10"/>
    </row>
    <row r="152" spans="1:10" s="13" customFormat="1">
      <c r="A152" s="17"/>
      <c r="I152" s="10"/>
      <c r="J152" s="10"/>
    </row>
    <row r="153" spans="1:10" s="13" customFormat="1">
      <c r="A153" s="17"/>
      <c r="I153" s="10"/>
      <c r="J153" s="10"/>
    </row>
    <row r="154" spans="1:10" s="13" customFormat="1">
      <c r="A154" s="17"/>
      <c r="I154" s="10"/>
      <c r="J154" s="10"/>
    </row>
    <row r="155" spans="1:10" s="13" customFormat="1">
      <c r="A155" s="17"/>
      <c r="I155" s="10"/>
      <c r="J155" s="10"/>
    </row>
    <row r="156" spans="1:10" s="13" customFormat="1">
      <c r="A156" s="17"/>
      <c r="I156" s="10"/>
      <c r="J156" s="10"/>
    </row>
    <row r="157" spans="1:10" s="13" customFormat="1">
      <c r="A157" s="17"/>
      <c r="I157" s="10"/>
      <c r="J157" s="10"/>
    </row>
    <row r="158" spans="1:10" s="13" customFormat="1">
      <c r="A158" s="17"/>
      <c r="I158" s="10"/>
      <c r="J158" s="10"/>
    </row>
    <row r="159" spans="1:10" s="13" customFormat="1">
      <c r="A159" s="17"/>
      <c r="I159" s="10"/>
      <c r="J159" s="10"/>
    </row>
    <row r="160" spans="1:10" s="13" customFormat="1">
      <c r="A160" s="17"/>
      <c r="I160" s="10"/>
      <c r="J160" s="10"/>
    </row>
    <row r="161" spans="1:10" s="13" customFormat="1">
      <c r="A161" s="17"/>
      <c r="I161" s="10"/>
      <c r="J161" s="10"/>
    </row>
    <row r="162" spans="1:10" s="13" customFormat="1">
      <c r="A162" s="17"/>
      <c r="I162" s="10"/>
      <c r="J162" s="10"/>
    </row>
    <row r="163" spans="1:10" s="13" customFormat="1">
      <c r="A163" s="17"/>
      <c r="I163" s="10"/>
      <c r="J163" s="10"/>
    </row>
    <row r="164" spans="1:10" s="13" customFormat="1">
      <c r="A164" s="17"/>
      <c r="I164" s="10"/>
      <c r="J164" s="10"/>
    </row>
    <row r="165" spans="1:10" s="13" customFormat="1">
      <c r="A165" s="17"/>
      <c r="I165" s="10"/>
      <c r="J165" s="10"/>
    </row>
    <row r="166" spans="1:10" s="13" customFormat="1">
      <c r="A166" s="17"/>
      <c r="I166" s="10"/>
      <c r="J166" s="10"/>
    </row>
    <row r="167" spans="1:10" s="13" customFormat="1">
      <c r="A167" s="17"/>
      <c r="I167" s="10"/>
      <c r="J167" s="10"/>
    </row>
    <row r="168" spans="1:10" s="13" customFormat="1">
      <c r="A168" s="17"/>
      <c r="I168" s="10"/>
      <c r="J168" s="10"/>
    </row>
    <row r="169" spans="1:10" s="13" customFormat="1">
      <c r="A169" s="17"/>
      <c r="I169" s="10"/>
      <c r="J169" s="10"/>
    </row>
    <row r="170" spans="1:10" s="13" customFormat="1">
      <c r="A170" s="17"/>
      <c r="I170" s="10"/>
      <c r="J170" s="10"/>
    </row>
    <row r="171" spans="1:10" s="13" customFormat="1">
      <c r="A171" s="17"/>
      <c r="I171" s="10"/>
      <c r="J171" s="10"/>
    </row>
    <row r="172" spans="1:10" s="13" customFormat="1">
      <c r="A172" s="17"/>
      <c r="I172" s="10"/>
      <c r="J172" s="10"/>
    </row>
    <row r="173" spans="1:10" s="13" customFormat="1">
      <c r="A173" s="17"/>
      <c r="I173" s="10"/>
      <c r="J173" s="10"/>
    </row>
    <row r="174" spans="1:10" s="13" customFormat="1">
      <c r="A174" s="17"/>
      <c r="I174" s="10"/>
      <c r="J174" s="10"/>
    </row>
    <row r="175" spans="1:10" s="13" customFormat="1">
      <c r="A175" s="17"/>
      <c r="I175" s="10"/>
      <c r="J175" s="10"/>
    </row>
    <row r="176" spans="1:10" s="13" customFormat="1">
      <c r="A176" s="17"/>
      <c r="I176" s="10"/>
      <c r="J176" s="10"/>
    </row>
    <row r="177" spans="1:10" s="13" customFormat="1">
      <c r="A177" s="17"/>
      <c r="I177" s="10"/>
      <c r="J177" s="10"/>
    </row>
    <row r="178" spans="1:10" s="13" customFormat="1">
      <c r="A178" s="17"/>
      <c r="I178" s="10"/>
      <c r="J178" s="10"/>
    </row>
    <row r="179" spans="1:10" s="13" customFormat="1">
      <c r="A179" s="17"/>
      <c r="I179" s="10"/>
      <c r="J179" s="10"/>
    </row>
    <row r="180" spans="1:10" s="13" customFormat="1">
      <c r="A180" s="17"/>
      <c r="I180" s="10"/>
      <c r="J180" s="10"/>
    </row>
    <row r="181" spans="1:10" s="13" customFormat="1">
      <c r="A181" s="17"/>
      <c r="I181" s="10"/>
      <c r="J181" s="10"/>
    </row>
    <row r="182" spans="1:10" s="13" customFormat="1">
      <c r="A182" s="17"/>
      <c r="I182" s="10"/>
      <c r="J182" s="10"/>
    </row>
    <row r="183" spans="1:10" s="13" customFormat="1">
      <c r="A183" s="17"/>
      <c r="I183" s="10"/>
      <c r="J183" s="10"/>
    </row>
    <row r="184" spans="1:10" s="13" customFormat="1">
      <c r="A184" s="17"/>
      <c r="I184" s="10"/>
      <c r="J184" s="10"/>
    </row>
    <row r="185" spans="1:10" s="13" customFormat="1">
      <c r="A185" s="17"/>
      <c r="I185" s="10"/>
      <c r="J185" s="10"/>
    </row>
    <row r="186" spans="1:10" s="13" customFormat="1">
      <c r="A186" s="17"/>
      <c r="I186" s="10"/>
      <c r="J186" s="10"/>
    </row>
    <row r="187" spans="1:10" s="13" customFormat="1">
      <c r="A187" s="17"/>
      <c r="I187" s="10"/>
      <c r="J187" s="10"/>
    </row>
    <row r="188" spans="1:10" s="13" customFormat="1">
      <c r="A188" s="17"/>
      <c r="I188" s="10"/>
      <c r="J188" s="10"/>
    </row>
    <row r="189" spans="1:10" s="13" customFormat="1">
      <c r="A189" s="17"/>
      <c r="I189" s="10"/>
      <c r="J189" s="10"/>
    </row>
    <row r="190" spans="1:10" s="13" customFormat="1">
      <c r="A190" s="17"/>
      <c r="I190" s="10"/>
      <c r="J190" s="10"/>
    </row>
    <row r="191" spans="1:10" s="13" customFormat="1">
      <c r="A191" s="17"/>
      <c r="I191" s="10"/>
      <c r="J191" s="10"/>
    </row>
    <row r="192" spans="1:10" s="13" customFormat="1">
      <c r="A192" s="17"/>
      <c r="I192" s="10"/>
      <c r="J192" s="10"/>
    </row>
    <row r="193" spans="1:10" s="13" customFormat="1">
      <c r="A193" s="17"/>
      <c r="I193" s="10"/>
      <c r="J193" s="10"/>
    </row>
    <row r="194" spans="1:10" s="13" customFormat="1">
      <c r="A194" s="17"/>
      <c r="I194" s="10"/>
      <c r="J194" s="10"/>
    </row>
    <row r="195" spans="1:10" s="13" customFormat="1">
      <c r="A195" s="17"/>
      <c r="I195" s="10"/>
      <c r="J195" s="10"/>
    </row>
    <row r="196" spans="1:10" s="13" customFormat="1">
      <c r="A196" s="17"/>
      <c r="I196" s="10"/>
      <c r="J196" s="10"/>
    </row>
    <row r="197" spans="1:10" s="13" customFormat="1">
      <c r="A197" s="17"/>
      <c r="I197" s="10"/>
      <c r="J197" s="10"/>
    </row>
    <row r="198" spans="1:10" s="13" customFormat="1">
      <c r="A198" s="17"/>
      <c r="I198" s="10"/>
      <c r="J198" s="10"/>
    </row>
    <row r="199" spans="1:10" s="13" customFormat="1">
      <c r="A199" s="17"/>
      <c r="I199" s="10"/>
      <c r="J199" s="10"/>
    </row>
    <row r="200" spans="1:10" s="13" customFormat="1">
      <c r="A200" s="17"/>
      <c r="I200" s="10"/>
      <c r="J200" s="10"/>
    </row>
  </sheetData>
  <mergeCells count="12">
    <mergeCell ref="A1:H1"/>
    <mergeCell ref="C50:D50"/>
    <mergeCell ref="A6:H6"/>
    <mergeCell ref="A22:H22"/>
    <mergeCell ref="C49:D49"/>
    <mergeCell ref="F50:H50"/>
    <mergeCell ref="A2:H2"/>
    <mergeCell ref="A3:A4"/>
    <mergeCell ref="B3:B4"/>
    <mergeCell ref="C3:D3"/>
    <mergeCell ref="E3:H3"/>
    <mergeCell ref="F49:H49"/>
  </mergeCells>
  <phoneticPr fontId="4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87"/>
  <sheetViews>
    <sheetView topLeftCell="A49" zoomScale="70" zoomScaleNormal="70" zoomScaleSheetLayoutView="75" workbookViewId="0">
      <selection activeCell="E82" sqref="E82"/>
    </sheetView>
  </sheetViews>
  <sheetFormatPr defaultRowHeight="18.75"/>
  <cols>
    <col min="1" max="1" width="88" style="2" customWidth="1"/>
    <col min="2" max="2" width="15" style="2" customWidth="1"/>
    <col min="3" max="4" width="20.42578125" style="2" customWidth="1"/>
    <col min="5" max="5" width="20.42578125" style="187" customWidth="1"/>
    <col min="6" max="7" width="20.42578125" style="2" customWidth="1"/>
    <col min="8" max="8" width="18.42578125" style="2" customWidth="1"/>
    <col min="9" max="16384" width="9.140625" style="2"/>
  </cols>
  <sheetData>
    <row r="1" spans="1:8">
      <c r="A1" s="308" t="s">
        <v>299</v>
      </c>
      <c r="B1" s="308"/>
      <c r="C1" s="308"/>
      <c r="D1" s="308"/>
      <c r="E1" s="308"/>
      <c r="F1" s="308"/>
      <c r="G1" s="308"/>
      <c r="H1" s="308"/>
    </row>
    <row r="2" spans="1:8">
      <c r="A2" s="7"/>
      <c r="B2" s="7"/>
      <c r="C2" s="7"/>
      <c r="D2" s="7"/>
      <c r="E2" s="237"/>
      <c r="F2" s="7"/>
      <c r="G2" s="7"/>
      <c r="H2" s="7"/>
    </row>
    <row r="3" spans="1:8" s="251" customFormat="1" ht="48" customHeight="1">
      <c r="A3" s="310" t="s">
        <v>27</v>
      </c>
      <c r="B3" s="373" t="s">
        <v>300</v>
      </c>
      <c r="C3" s="310" t="s">
        <v>301</v>
      </c>
      <c r="D3" s="310"/>
      <c r="E3" s="371" t="s">
        <v>30</v>
      </c>
      <c r="F3" s="371"/>
      <c r="G3" s="371"/>
      <c r="H3" s="371"/>
    </row>
    <row r="4" spans="1:8" s="251" customFormat="1" ht="38.25" customHeight="1">
      <c r="A4" s="310"/>
      <c r="B4" s="373"/>
      <c r="C4" s="277" t="s">
        <v>31</v>
      </c>
      <c r="D4" s="277" t="s">
        <v>32</v>
      </c>
      <c r="E4" s="277" t="s">
        <v>33</v>
      </c>
      <c r="F4" s="277" t="s">
        <v>34</v>
      </c>
      <c r="G4" s="287" t="s">
        <v>35</v>
      </c>
      <c r="H4" s="287" t="s">
        <v>36</v>
      </c>
    </row>
    <row r="5" spans="1:8" s="251" customFormat="1">
      <c r="A5" s="287">
        <v>1</v>
      </c>
      <c r="B5" s="290">
        <v>2</v>
      </c>
      <c r="C5" s="287">
        <v>3</v>
      </c>
      <c r="D5" s="290">
        <v>4</v>
      </c>
      <c r="E5" s="287">
        <v>5</v>
      </c>
      <c r="F5" s="290">
        <v>6</v>
      </c>
      <c r="G5" s="287">
        <v>7</v>
      </c>
      <c r="H5" s="290">
        <v>8</v>
      </c>
    </row>
    <row r="6" spans="1:8" s="251" customFormat="1">
      <c r="A6" s="276" t="s">
        <v>302</v>
      </c>
      <c r="B6" s="284"/>
      <c r="C6" s="284"/>
      <c r="D6" s="284"/>
      <c r="E6" s="284"/>
      <c r="F6" s="284"/>
      <c r="G6" s="284"/>
      <c r="H6" s="285"/>
    </row>
    <row r="7" spans="1:8" s="259" customFormat="1" ht="24.95" customHeight="1">
      <c r="A7" s="266" t="s">
        <v>303</v>
      </c>
      <c r="B7" s="264">
        <v>3000</v>
      </c>
      <c r="C7" s="225">
        <f>SUM(C8:C9,C11,C14:C15,C19)</f>
        <v>335557</v>
      </c>
      <c r="D7" s="225">
        <f>SUM(D8:D9,D11,D14:D15,D19)</f>
        <v>351850</v>
      </c>
      <c r="E7" s="225">
        <f>SUM(E8:E9,E11,E14:E15,E19)</f>
        <v>394618</v>
      </c>
      <c r="F7" s="225">
        <f>SUM(F8:F9,F11,F14:F15,F19)</f>
        <v>351850</v>
      </c>
      <c r="G7" s="238">
        <f>F7-E7</f>
        <v>-42768</v>
      </c>
      <c r="H7" s="269">
        <f>(F7/E7)*100</f>
        <v>89.162177092783395</v>
      </c>
    </row>
    <row r="8" spans="1:8" s="251" customFormat="1" ht="18" customHeight="1">
      <c r="A8" s="289" t="s">
        <v>304</v>
      </c>
      <c r="B8" s="254">
        <v>3010</v>
      </c>
      <c r="C8" s="211">
        <v>300881</v>
      </c>
      <c r="D8" s="27">
        <v>281409</v>
      </c>
      <c r="E8" s="212">
        <v>323091</v>
      </c>
      <c r="F8" s="27">
        <v>281409</v>
      </c>
      <c r="G8" s="27">
        <f>F8-E8</f>
        <v>-41682</v>
      </c>
      <c r="H8" s="268">
        <f>(F8/E8)*100</f>
        <v>87.098990686834355</v>
      </c>
    </row>
    <row r="9" spans="1:8" s="251" customFormat="1" ht="18" customHeight="1">
      <c r="A9" s="289" t="s">
        <v>305</v>
      </c>
      <c r="B9" s="254">
        <v>3020</v>
      </c>
      <c r="C9" s="211"/>
      <c r="D9" s="27"/>
      <c r="E9" s="212"/>
      <c r="F9" s="27"/>
      <c r="G9" s="27">
        <f t="shared" ref="G9:G19" si="0">F9-E9</f>
        <v>0</v>
      </c>
      <c r="H9" s="268" t="e">
        <f t="shared" ref="H9:H19" si="1">(F9/E9)*100</f>
        <v>#DIV/0!</v>
      </c>
    </row>
    <row r="10" spans="1:8" s="251" customFormat="1" ht="18" customHeight="1">
      <c r="A10" s="289" t="s">
        <v>306</v>
      </c>
      <c r="B10" s="254">
        <v>3030</v>
      </c>
      <c r="C10" s="211"/>
      <c r="D10" s="27"/>
      <c r="E10" s="212"/>
      <c r="F10" s="27"/>
      <c r="G10" s="27">
        <f t="shared" si="0"/>
        <v>0</v>
      </c>
      <c r="H10" s="268" t="e">
        <f t="shared" si="1"/>
        <v>#DIV/0!</v>
      </c>
    </row>
    <row r="11" spans="1:8" s="251" customFormat="1" ht="18" customHeight="1">
      <c r="A11" s="289" t="s">
        <v>307</v>
      </c>
      <c r="B11" s="254">
        <v>3040</v>
      </c>
      <c r="C11" s="211">
        <v>33011</v>
      </c>
      <c r="D11" s="27">
        <v>66432</v>
      </c>
      <c r="E11" s="212">
        <v>66934</v>
      </c>
      <c r="F11" s="27">
        <v>66432</v>
      </c>
      <c r="G11" s="27">
        <f t="shared" si="0"/>
        <v>-502</v>
      </c>
      <c r="H11" s="268">
        <f t="shared" si="1"/>
        <v>99.250007470045119</v>
      </c>
    </row>
    <row r="12" spans="1:8" s="251" customFormat="1" ht="18" customHeight="1">
      <c r="A12" s="289" t="s">
        <v>308</v>
      </c>
      <c r="B12" s="254">
        <v>3041</v>
      </c>
      <c r="C12" s="211">
        <v>32958</v>
      </c>
      <c r="D12" s="27">
        <v>66431</v>
      </c>
      <c r="E12" s="212">
        <v>66934</v>
      </c>
      <c r="F12" s="27">
        <v>66431</v>
      </c>
      <c r="G12" s="27">
        <f>F12-E12</f>
        <v>-503</v>
      </c>
      <c r="H12" s="268">
        <f>(F12/E12)*100</f>
        <v>99.248513461021304</v>
      </c>
    </row>
    <row r="13" spans="1:8" s="251" customFormat="1" ht="18" customHeight="1">
      <c r="A13" s="289" t="s">
        <v>309</v>
      </c>
      <c r="B13" s="254">
        <v>3042</v>
      </c>
      <c r="C13" s="211"/>
      <c r="D13" s="27"/>
      <c r="E13" s="211"/>
      <c r="F13" s="27"/>
      <c r="G13" s="27">
        <f>F13-E13</f>
        <v>0</v>
      </c>
      <c r="H13" s="268" t="e">
        <f>(F13/E13)*100</f>
        <v>#DIV/0!</v>
      </c>
    </row>
    <row r="14" spans="1:8" s="251" customFormat="1" ht="18" customHeight="1">
      <c r="A14" s="289" t="s">
        <v>310</v>
      </c>
      <c r="B14" s="254">
        <v>3050</v>
      </c>
      <c r="C14" s="211"/>
      <c r="D14" s="27"/>
      <c r="E14" s="211"/>
      <c r="F14" s="27"/>
      <c r="G14" s="27">
        <f t="shared" si="0"/>
        <v>0</v>
      </c>
      <c r="H14" s="268" t="e">
        <f t="shared" si="1"/>
        <v>#DIV/0!</v>
      </c>
    </row>
    <row r="15" spans="1:8" s="251" customFormat="1" ht="20.100000000000001" customHeight="1">
      <c r="A15" s="289" t="s">
        <v>311</v>
      </c>
      <c r="B15" s="254">
        <v>3060</v>
      </c>
      <c r="C15" s="39">
        <f>SUM(C16:C18)</f>
        <v>0</v>
      </c>
      <c r="D15" s="39">
        <f>SUM(D16:D18)</f>
        <v>0</v>
      </c>
      <c r="E15" s="39">
        <f>SUM(E16:E18)</f>
        <v>0</v>
      </c>
      <c r="F15" s="39">
        <f>SUM(F16:F18)</f>
        <v>0</v>
      </c>
      <c r="G15" s="27">
        <f t="shared" si="0"/>
        <v>0</v>
      </c>
      <c r="H15" s="268" t="e">
        <f t="shared" si="1"/>
        <v>#DIV/0!</v>
      </c>
    </row>
    <row r="16" spans="1:8" s="251" customFormat="1" ht="18" customHeight="1">
      <c r="A16" s="289" t="s">
        <v>312</v>
      </c>
      <c r="B16" s="278">
        <v>3061</v>
      </c>
      <c r="C16" s="211"/>
      <c r="D16" s="27"/>
      <c r="E16" s="211"/>
      <c r="F16" s="27"/>
      <c r="G16" s="27">
        <f t="shared" si="0"/>
        <v>0</v>
      </c>
      <c r="H16" s="268" t="e">
        <f t="shared" si="1"/>
        <v>#DIV/0!</v>
      </c>
    </row>
    <row r="17" spans="1:8" s="251" customFormat="1" ht="18" customHeight="1">
      <c r="A17" s="289" t="s">
        <v>313</v>
      </c>
      <c r="B17" s="278">
        <v>3062</v>
      </c>
      <c r="C17" s="211"/>
      <c r="D17" s="27"/>
      <c r="E17" s="211"/>
      <c r="F17" s="27"/>
      <c r="G17" s="27">
        <f t="shared" si="0"/>
        <v>0</v>
      </c>
      <c r="H17" s="268" t="e">
        <f t="shared" si="1"/>
        <v>#DIV/0!</v>
      </c>
    </row>
    <row r="18" spans="1:8" s="251" customFormat="1" ht="18" customHeight="1">
      <c r="A18" s="289" t="s">
        <v>314</v>
      </c>
      <c r="B18" s="278">
        <v>3063</v>
      </c>
      <c r="C18" s="211"/>
      <c r="D18" s="27"/>
      <c r="E18" s="211"/>
      <c r="F18" s="27"/>
      <c r="G18" s="27">
        <f t="shared" si="0"/>
        <v>0</v>
      </c>
      <c r="H18" s="268" t="e">
        <f t="shared" si="1"/>
        <v>#DIV/0!</v>
      </c>
    </row>
    <row r="19" spans="1:8" s="251" customFormat="1" ht="36" customHeight="1">
      <c r="A19" s="289" t="s">
        <v>522</v>
      </c>
      <c r="B19" s="254">
        <v>3070</v>
      </c>
      <c r="C19" s="211">
        <v>1665</v>
      </c>
      <c r="D19" s="27">
        <v>4009</v>
      </c>
      <c r="E19" s="212">
        <v>4593</v>
      </c>
      <c r="F19" s="27">
        <v>4009</v>
      </c>
      <c r="G19" s="27">
        <f t="shared" si="0"/>
        <v>-584</v>
      </c>
      <c r="H19" s="268">
        <f t="shared" si="1"/>
        <v>87.284998911386893</v>
      </c>
    </row>
    <row r="20" spans="1:8" s="251" customFormat="1" ht="20.100000000000001" customHeight="1">
      <c r="A20" s="279" t="s">
        <v>316</v>
      </c>
      <c r="B20" s="255">
        <v>3100</v>
      </c>
      <c r="C20" s="225">
        <f>SUM(C21:C24,C28,C38,C39)</f>
        <v>-345858</v>
      </c>
      <c r="D20" s="225">
        <f>SUM(D21:D24,D28,D38,D39)</f>
        <v>-331305</v>
      </c>
      <c r="E20" s="225">
        <f>SUM(E21:E24,E28,E38,E39)</f>
        <v>-342099</v>
      </c>
      <c r="F20" s="225">
        <f>SUM(F21:F24,F28,F38,F39)</f>
        <v>-331305</v>
      </c>
      <c r="G20" s="238">
        <f>F20-E20</f>
        <v>10794</v>
      </c>
      <c r="H20" s="269">
        <f>(F20/E20)*100</f>
        <v>96.844773004305779</v>
      </c>
    </row>
    <row r="21" spans="1:8" s="251" customFormat="1" ht="18" customHeight="1">
      <c r="A21" s="289" t="s">
        <v>317</v>
      </c>
      <c r="B21" s="254">
        <v>3110</v>
      </c>
      <c r="C21" s="211">
        <v>-137583</v>
      </c>
      <c r="D21" s="27">
        <v>-101500</v>
      </c>
      <c r="E21" s="212">
        <v>-106493</v>
      </c>
      <c r="F21" s="27">
        <v>-101500</v>
      </c>
      <c r="G21" s="27">
        <f>F21-E21</f>
        <v>4993</v>
      </c>
      <c r="H21" s="268">
        <f>(F21/E21)*100</f>
        <v>95.311428920210716</v>
      </c>
    </row>
    <row r="22" spans="1:8" s="251" customFormat="1" ht="18" customHeight="1">
      <c r="A22" s="289" t="s">
        <v>318</v>
      </c>
      <c r="B22" s="254">
        <v>3120</v>
      </c>
      <c r="C22" s="211">
        <v>-134443</v>
      </c>
      <c r="D22" s="27">
        <v>-142193</v>
      </c>
      <c r="E22" s="210">
        <v>-143405</v>
      </c>
      <c r="F22" s="27">
        <v>-142193</v>
      </c>
      <c r="G22" s="27">
        <f t="shared" ref="G22:G39" si="2">F22-E22</f>
        <v>1212</v>
      </c>
      <c r="H22" s="268">
        <f t="shared" ref="H22:H39" si="3">(F22/E22)*100</f>
        <v>99.154841184059123</v>
      </c>
    </row>
    <row r="23" spans="1:8" s="251" customFormat="1" ht="18" customHeight="1">
      <c r="A23" s="289" t="s">
        <v>186</v>
      </c>
      <c r="B23" s="254">
        <v>3130</v>
      </c>
      <c r="C23" s="211">
        <v>-36719</v>
      </c>
      <c r="D23" s="27">
        <v>-40377</v>
      </c>
      <c r="E23" s="212">
        <v>-41785</v>
      </c>
      <c r="F23" s="27">
        <v>-40377</v>
      </c>
      <c r="G23" s="27">
        <f t="shared" si="2"/>
        <v>1408</v>
      </c>
      <c r="H23" s="268">
        <f t="shared" si="3"/>
        <v>96.630369749910244</v>
      </c>
    </row>
    <row r="24" spans="1:8" s="251" customFormat="1" ht="18" customHeight="1">
      <c r="A24" s="289" t="s">
        <v>319</v>
      </c>
      <c r="B24" s="254">
        <v>3140</v>
      </c>
      <c r="C24" s="39">
        <f>SUM(C25:C27)</f>
        <v>0</v>
      </c>
      <c r="D24" s="39">
        <f>SUM(D25:D27)</f>
        <v>0</v>
      </c>
      <c r="E24" s="39">
        <f>SUM(E25:E27)</f>
        <v>0</v>
      </c>
      <c r="F24" s="39">
        <f>SUM(F25:F27)</f>
        <v>0</v>
      </c>
      <c r="G24" s="27">
        <f t="shared" si="2"/>
        <v>0</v>
      </c>
      <c r="H24" s="268" t="e">
        <f t="shared" si="3"/>
        <v>#DIV/0!</v>
      </c>
    </row>
    <row r="25" spans="1:8" s="251" customFormat="1" ht="18" customHeight="1">
      <c r="A25" s="289" t="s">
        <v>312</v>
      </c>
      <c r="B25" s="278">
        <v>3141</v>
      </c>
      <c r="C25" s="27" t="s">
        <v>183</v>
      </c>
      <c r="D25" s="27" t="s">
        <v>183</v>
      </c>
      <c r="E25" s="211" t="s">
        <v>183</v>
      </c>
      <c r="F25" s="27" t="s">
        <v>183</v>
      </c>
      <c r="G25" s="27" t="e">
        <f t="shared" si="2"/>
        <v>#VALUE!</v>
      </c>
      <c r="H25" s="268" t="e">
        <f t="shared" si="3"/>
        <v>#VALUE!</v>
      </c>
    </row>
    <row r="26" spans="1:8" s="251" customFormat="1" ht="18" customHeight="1">
      <c r="A26" s="289" t="s">
        <v>313</v>
      </c>
      <c r="B26" s="278">
        <v>3142</v>
      </c>
      <c r="C26" s="27" t="s">
        <v>183</v>
      </c>
      <c r="D26" s="27" t="s">
        <v>183</v>
      </c>
      <c r="E26" s="211" t="s">
        <v>183</v>
      </c>
      <c r="F26" s="27" t="s">
        <v>183</v>
      </c>
      <c r="G26" s="27" t="e">
        <f t="shared" si="2"/>
        <v>#VALUE!</v>
      </c>
      <c r="H26" s="268" t="e">
        <f t="shared" si="3"/>
        <v>#VALUE!</v>
      </c>
    </row>
    <row r="27" spans="1:8" s="251" customFormat="1" ht="18" customHeight="1">
      <c r="A27" s="289" t="s">
        <v>314</v>
      </c>
      <c r="B27" s="278">
        <v>3143</v>
      </c>
      <c r="C27" s="27" t="s">
        <v>183</v>
      </c>
      <c r="D27" s="27" t="s">
        <v>183</v>
      </c>
      <c r="E27" s="211" t="s">
        <v>183</v>
      </c>
      <c r="F27" s="27" t="s">
        <v>183</v>
      </c>
      <c r="G27" s="27" t="e">
        <f t="shared" si="2"/>
        <v>#VALUE!</v>
      </c>
      <c r="H27" s="268" t="e">
        <f t="shared" si="3"/>
        <v>#VALUE!</v>
      </c>
    </row>
    <row r="28" spans="1:8" s="251" customFormat="1" ht="36" customHeight="1">
      <c r="A28" s="289" t="s">
        <v>320</v>
      </c>
      <c r="B28" s="254">
        <v>3150</v>
      </c>
      <c r="C28" s="39">
        <f>SUM(C29:C34,C37)</f>
        <v>-34498</v>
      </c>
      <c r="D28" s="39">
        <f>SUM(D29:D34,D37)</f>
        <v>-43476</v>
      </c>
      <c r="E28" s="39">
        <f>SUM(E29:E34,E37)</f>
        <v>-44974</v>
      </c>
      <c r="F28" s="39">
        <f>SUM(F29:F34,F37)</f>
        <v>-43476</v>
      </c>
      <c r="G28" s="27">
        <f t="shared" si="2"/>
        <v>1498</v>
      </c>
      <c r="H28" s="268">
        <f t="shared" si="3"/>
        <v>96.669186641170455</v>
      </c>
    </row>
    <row r="29" spans="1:8" s="251" customFormat="1" ht="18" customHeight="1">
      <c r="A29" s="289" t="s">
        <v>44</v>
      </c>
      <c r="B29" s="278">
        <v>3151</v>
      </c>
      <c r="C29" s="211" t="s">
        <v>183</v>
      </c>
      <c r="D29" s="27" t="s">
        <v>183</v>
      </c>
      <c r="E29" s="212" t="s">
        <v>183</v>
      </c>
      <c r="F29" s="27" t="s">
        <v>183</v>
      </c>
      <c r="G29" s="27" t="e">
        <f t="shared" si="2"/>
        <v>#VALUE!</v>
      </c>
      <c r="H29" s="268" t="e">
        <f t="shared" si="3"/>
        <v>#VALUE!</v>
      </c>
    </row>
    <row r="30" spans="1:8" s="251" customFormat="1" ht="18" customHeight="1">
      <c r="A30" s="289" t="s">
        <v>321</v>
      </c>
      <c r="B30" s="278">
        <v>3152</v>
      </c>
      <c r="C30" s="211">
        <v>-662</v>
      </c>
      <c r="D30" s="27">
        <v>-363</v>
      </c>
      <c r="E30" s="212">
        <v>-491</v>
      </c>
      <c r="F30" s="27">
        <v>-363</v>
      </c>
      <c r="G30" s="27">
        <f t="shared" si="2"/>
        <v>128</v>
      </c>
      <c r="H30" s="268">
        <f t="shared" si="3"/>
        <v>73.930753564154784</v>
      </c>
    </row>
    <row r="31" spans="1:8" s="251" customFormat="1" ht="18" customHeight="1">
      <c r="A31" s="289" t="s">
        <v>283</v>
      </c>
      <c r="B31" s="278">
        <v>3153</v>
      </c>
      <c r="C31" s="211" t="s">
        <v>183</v>
      </c>
      <c r="D31" s="27" t="s">
        <v>183</v>
      </c>
      <c r="E31" s="212" t="s">
        <v>183</v>
      </c>
      <c r="F31" s="27" t="s">
        <v>183</v>
      </c>
      <c r="G31" s="27" t="e">
        <f t="shared" si="2"/>
        <v>#VALUE!</v>
      </c>
      <c r="H31" s="268" t="e">
        <f t="shared" si="3"/>
        <v>#VALUE!</v>
      </c>
    </row>
    <row r="32" spans="1:8" s="251" customFormat="1" ht="18" customHeight="1">
      <c r="A32" s="289" t="s">
        <v>322</v>
      </c>
      <c r="B32" s="278">
        <v>3154</v>
      </c>
      <c r="C32" s="211">
        <v>-1</v>
      </c>
      <c r="D32" s="27" t="s">
        <v>183</v>
      </c>
      <c r="E32" s="212">
        <v>-12</v>
      </c>
      <c r="F32" s="27" t="s">
        <v>183</v>
      </c>
      <c r="G32" s="27" t="e">
        <f t="shared" si="2"/>
        <v>#VALUE!</v>
      </c>
      <c r="H32" s="268" t="e">
        <f t="shared" si="3"/>
        <v>#VALUE!</v>
      </c>
    </row>
    <row r="33" spans="1:8" s="251" customFormat="1" ht="18" customHeight="1">
      <c r="A33" s="289" t="s">
        <v>286</v>
      </c>
      <c r="B33" s="278">
        <v>3155</v>
      </c>
      <c r="C33" s="211">
        <v>-30637</v>
      </c>
      <c r="D33" s="27">
        <v>-33732</v>
      </c>
      <c r="E33" s="210">
        <v>-34800</v>
      </c>
      <c r="F33" s="27">
        <v>-33732</v>
      </c>
      <c r="G33" s="27">
        <f t="shared" si="2"/>
        <v>1068</v>
      </c>
      <c r="H33" s="268">
        <f t="shared" si="3"/>
        <v>96.931034482758619</v>
      </c>
    </row>
    <row r="34" spans="1:8" s="251" customFormat="1" ht="24.75" customHeight="1">
      <c r="A34" s="275" t="s">
        <v>323</v>
      </c>
      <c r="B34" s="278">
        <v>3156</v>
      </c>
      <c r="C34" s="39">
        <f>SUM(C35:C36)</f>
        <v>0</v>
      </c>
      <c r="D34" s="39">
        <f>SUM(D35:D36)</f>
        <v>0</v>
      </c>
      <c r="E34" s="39">
        <f t="shared" ref="E34" si="4">SUM(E35:E36)</f>
        <v>0</v>
      </c>
      <c r="F34" s="39">
        <f>SUM(F35:F36)</f>
        <v>0</v>
      </c>
      <c r="G34" s="27">
        <f t="shared" si="2"/>
        <v>0</v>
      </c>
      <c r="H34" s="268" t="e">
        <f t="shared" si="3"/>
        <v>#DIV/0!</v>
      </c>
    </row>
    <row r="35" spans="1:8" s="251" customFormat="1" ht="38.25" customHeight="1">
      <c r="A35" s="289" t="s">
        <v>47</v>
      </c>
      <c r="B35" s="278" t="s">
        <v>324</v>
      </c>
      <c r="C35" s="27" t="s">
        <v>183</v>
      </c>
      <c r="D35" s="27" t="s">
        <v>183</v>
      </c>
      <c r="E35" s="211" t="s">
        <v>183</v>
      </c>
      <c r="F35" s="27" t="s">
        <v>183</v>
      </c>
      <c r="G35" s="27" t="e">
        <f t="shared" si="2"/>
        <v>#VALUE!</v>
      </c>
      <c r="H35" s="268" t="e">
        <f t="shared" si="3"/>
        <v>#VALUE!</v>
      </c>
    </row>
    <row r="36" spans="1:8" s="251" customFormat="1" ht="58.5" customHeight="1">
      <c r="A36" s="289" t="s">
        <v>48</v>
      </c>
      <c r="B36" s="278" t="s">
        <v>325</v>
      </c>
      <c r="C36" s="27" t="s">
        <v>183</v>
      </c>
      <c r="D36" s="27" t="s">
        <v>183</v>
      </c>
      <c r="E36" s="211" t="s">
        <v>183</v>
      </c>
      <c r="F36" s="27" t="s">
        <v>183</v>
      </c>
      <c r="G36" s="27" t="e">
        <f t="shared" si="2"/>
        <v>#VALUE!</v>
      </c>
      <c r="H36" s="268" t="e">
        <f t="shared" si="3"/>
        <v>#VALUE!</v>
      </c>
    </row>
    <row r="37" spans="1:8" s="251" customFormat="1" ht="45.75" customHeight="1">
      <c r="A37" s="289" t="s">
        <v>523</v>
      </c>
      <c r="B37" s="278">
        <v>3157</v>
      </c>
      <c r="C37" s="211">
        <v>-3198</v>
      </c>
      <c r="D37" s="27">
        <v>-9381</v>
      </c>
      <c r="E37" s="210">
        <v>-9671</v>
      </c>
      <c r="F37" s="27">
        <v>-9381</v>
      </c>
      <c r="G37" s="27">
        <f t="shared" si="2"/>
        <v>290</v>
      </c>
      <c r="H37" s="268">
        <f t="shared" si="3"/>
        <v>97.001344225002583</v>
      </c>
    </row>
    <row r="38" spans="1:8" s="251" customFormat="1" ht="18.75" customHeight="1">
      <c r="A38" s="289" t="s">
        <v>326</v>
      </c>
      <c r="B38" s="254">
        <v>3160</v>
      </c>
      <c r="C38" s="211" t="s">
        <v>183</v>
      </c>
      <c r="D38" s="27" t="s">
        <v>183</v>
      </c>
      <c r="E38" s="211" t="s">
        <v>183</v>
      </c>
      <c r="F38" s="27" t="s">
        <v>183</v>
      </c>
      <c r="G38" s="27" t="e">
        <f t="shared" si="2"/>
        <v>#VALUE!</v>
      </c>
      <c r="H38" s="268" t="e">
        <f t="shared" si="3"/>
        <v>#VALUE!</v>
      </c>
    </row>
    <row r="39" spans="1:8" s="251" customFormat="1" ht="80.25" customHeight="1">
      <c r="A39" s="289" t="s">
        <v>524</v>
      </c>
      <c r="B39" s="254">
        <v>3170</v>
      </c>
      <c r="C39" s="211">
        <v>-2615</v>
      </c>
      <c r="D39" s="213">
        <v>-3759</v>
      </c>
      <c r="E39" s="212">
        <v>-5442</v>
      </c>
      <c r="F39" s="213">
        <v>-3759</v>
      </c>
      <c r="G39" s="27">
        <f t="shared" si="2"/>
        <v>1683</v>
      </c>
      <c r="H39" s="268">
        <f t="shared" si="3"/>
        <v>69.073869900771783</v>
      </c>
    </row>
    <row r="40" spans="1:8" s="251" customFormat="1" ht="20.100000000000001" customHeight="1">
      <c r="A40" s="279" t="s">
        <v>327</v>
      </c>
      <c r="B40" s="255">
        <v>3195</v>
      </c>
      <c r="C40" s="225">
        <f>SUM(C7,C20)</f>
        <v>-10301</v>
      </c>
      <c r="D40" s="225">
        <f>SUM(D7,D20)</f>
        <v>20545</v>
      </c>
      <c r="E40" s="225">
        <f>SUM(E7,E20)</f>
        <v>52519</v>
      </c>
      <c r="F40" s="225">
        <f>SUM(F7,F20)</f>
        <v>20545</v>
      </c>
      <c r="G40" s="238">
        <f>F40-E40</f>
        <v>-31974</v>
      </c>
      <c r="H40" s="269">
        <f>(F40/E40)*100</f>
        <v>39.119175917287073</v>
      </c>
    </row>
    <row r="41" spans="1:8" s="251" customFormat="1" ht="20.100000000000001" customHeight="1">
      <c r="A41" s="276" t="s">
        <v>328</v>
      </c>
      <c r="B41" s="284"/>
      <c r="C41" s="284"/>
      <c r="D41" s="374"/>
      <c r="E41" s="375"/>
      <c r="F41" s="375"/>
      <c r="G41" s="375"/>
      <c r="H41" s="376"/>
    </row>
    <row r="42" spans="1:8" s="251" customFormat="1" ht="20.100000000000001" customHeight="1">
      <c r="A42" s="266" t="s">
        <v>329</v>
      </c>
      <c r="B42" s="264">
        <v>3200</v>
      </c>
      <c r="C42" s="225">
        <f>SUM(C43,C45:C49)</f>
        <v>0</v>
      </c>
      <c r="D42" s="225">
        <f>SUM(D43,D45:D49)</f>
        <v>0</v>
      </c>
      <c r="E42" s="225">
        <f>SUM(E43,E45:E49)</f>
        <v>0</v>
      </c>
      <c r="F42" s="225">
        <f>SUM(F43,F45:F49)</f>
        <v>0</v>
      </c>
      <c r="G42" s="238">
        <f>F42-E42</f>
        <v>0</v>
      </c>
      <c r="H42" s="269" t="e">
        <f>(F42/E42)*100</f>
        <v>#DIV/0!</v>
      </c>
    </row>
    <row r="43" spans="1:8" s="251" customFormat="1" ht="18" customHeight="1">
      <c r="A43" s="289" t="s">
        <v>330</v>
      </c>
      <c r="B43" s="278">
        <v>3210</v>
      </c>
      <c r="C43" s="27"/>
      <c r="D43" s="27"/>
      <c r="E43" s="27"/>
      <c r="F43" s="27"/>
      <c r="G43" s="27">
        <f>F43-E43</f>
        <v>0</v>
      </c>
      <c r="H43" s="268" t="e">
        <f>(F43/E43)*100</f>
        <v>#DIV/0!</v>
      </c>
    </row>
    <row r="44" spans="1:8" s="251" customFormat="1" ht="18" customHeight="1">
      <c r="A44" s="289" t="s">
        <v>331</v>
      </c>
      <c r="B44" s="254">
        <v>3215</v>
      </c>
      <c r="C44" s="27"/>
      <c r="D44" s="27"/>
      <c r="E44" s="27"/>
      <c r="F44" s="27"/>
      <c r="G44" s="27">
        <f t="shared" ref="G44:G49" si="5">F44-E44</f>
        <v>0</v>
      </c>
      <c r="H44" s="268" t="e">
        <f t="shared" ref="H44:H49" si="6">(F44/E44)*100</f>
        <v>#DIV/0!</v>
      </c>
    </row>
    <row r="45" spans="1:8" s="251" customFormat="1" ht="18" customHeight="1">
      <c r="A45" s="289" t="s">
        <v>332</v>
      </c>
      <c r="B45" s="254">
        <v>3220</v>
      </c>
      <c r="C45" s="27"/>
      <c r="D45" s="27"/>
      <c r="E45" s="27"/>
      <c r="F45" s="27"/>
      <c r="G45" s="27">
        <f t="shared" si="5"/>
        <v>0</v>
      </c>
      <c r="H45" s="268" t="e">
        <f t="shared" si="6"/>
        <v>#DIV/0!</v>
      </c>
    </row>
    <row r="46" spans="1:8" s="251" customFormat="1" ht="18" customHeight="1">
      <c r="A46" s="289" t="s">
        <v>333</v>
      </c>
      <c r="B46" s="254">
        <v>3225</v>
      </c>
      <c r="C46" s="27"/>
      <c r="D46" s="27"/>
      <c r="E46" s="27"/>
      <c r="F46" s="27"/>
      <c r="G46" s="27">
        <f t="shared" si="5"/>
        <v>0</v>
      </c>
      <c r="H46" s="268" t="e">
        <f t="shared" si="6"/>
        <v>#DIV/0!</v>
      </c>
    </row>
    <row r="47" spans="1:8" s="251" customFormat="1" ht="18" customHeight="1">
      <c r="A47" s="289" t="s">
        <v>334</v>
      </c>
      <c r="B47" s="254">
        <v>3230</v>
      </c>
      <c r="C47" s="27"/>
      <c r="D47" s="27"/>
      <c r="E47" s="27"/>
      <c r="F47" s="27"/>
      <c r="G47" s="27">
        <f t="shared" si="5"/>
        <v>0</v>
      </c>
      <c r="H47" s="268" t="e">
        <f t="shared" si="6"/>
        <v>#DIV/0!</v>
      </c>
    </row>
    <row r="48" spans="1:8" s="251" customFormat="1" ht="18" customHeight="1">
      <c r="A48" s="289" t="s">
        <v>335</v>
      </c>
      <c r="B48" s="254">
        <v>3235</v>
      </c>
      <c r="C48" s="27"/>
      <c r="D48" s="27"/>
      <c r="E48" s="27"/>
      <c r="F48" s="27"/>
      <c r="G48" s="27">
        <f t="shared" si="5"/>
        <v>0</v>
      </c>
      <c r="H48" s="268" t="e">
        <f t="shared" si="6"/>
        <v>#DIV/0!</v>
      </c>
    </row>
    <row r="49" spans="1:8" s="251" customFormat="1" ht="18" customHeight="1">
      <c r="A49" s="289" t="s">
        <v>315</v>
      </c>
      <c r="B49" s="254">
        <v>3240</v>
      </c>
      <c r="C49" s="27"/>
      <c r="D49" s="27"/>
      <c r="E49" s="27"/>
      <c r="F49" s="27"/>
      <c r="G49" s="27">
        <f t="shared" si="5"/>
        <v>0</v>
      </c>
      <c r="H49" s="268" t="e">
        <f t="shared" si="6"/>
        <v>#DIV/0!</v>
      </c>
    </row>
    <row r="50" spans="1:8" s="251" customFormat="1" ht="20.100000000000001" customHeight="1">
      <c r="A50" s="279" t="s">
        <v>336</v>
      </c>
      <c r="B50" s="255">
        <v>3255</v>
      </c>
      <c r="C50" s="225">
        <f>SUM(C51,C53,C58,C59)</f>
        <v>-36785</v>
      </c>
      <c r="D50" s="225">
        <f>SUM(D51,D53,D58,D59)</f>
        <v>-43912</v>
      </c>
      <c r="E50" s="225">
        <f>SUM(E51,E53,E58,E59)</f>
        <v>-55731</v>
      </c>
      <c r="F50" s="225">
        <f>SUM(F51,F53,F58,F59)</f>
        <v>-43912</v>
      </c>
      <c r="G50" s="238">
        <f>F50-E50</f>
        <v>11819</v>
      </c>
      <c r="H50" s="269">
        <f>(F50/E50)*100</f>
        <v>78.792772424682852</v>
      </c>
    </row>
    <row r="51" spans="1:8" s="251" customFormat="1" ht="18" customHeight="1">
      <c r="A51" s="289" t="s">
        <v>337</v>
      </c>
      <c r="B51" s="254">
        <v>3260</v>
      </c>
      <c r="C51" s="27" t="s">
        <v>183</v>
      </c>
      <c r="D51" s="27" t="s">
        <v>183</v>
      </c>
      <c r="E51" s="211" t="s">
        <v>183</v>
      </c>
      <c r="F51" s="27" t="s">
        <v>183</v>
      </c>
      <c r="G51" s="27" t="e">
        <f>F51-E51</f>
        <v>#VALUE!</v>
      </c>
      <c r="H51" s="268" t="e">
        <f>(F51/E51)*100</f>
        <v>#VALUE!</v>
      </c>
    </row>
    <row r="52" spans="1:8" s="251" customFormat="1" ht="18" customHeight="1">
      <c r="A52" s="289" t="s">
        <v>338</v>
      </c>
      <c r="B52" s="254">
        <v>3265</v>
      </c>
      <c r="C52" s="27" t="s">
        <v>183</v>
      </c>
      <c r="D52" s="27" t="s">
        <v>183</v>
      </c>
      <c r="E52" s="211" t="s">
        <v>183</v>
      </c>
      <c r="F52" s="27" t="s">
        <v>183</v>
      </c>
      <c r="G52" s="27" t="e">
        <f t="shared" ref="G52:G59" si="7">F52-E52</f>
        <v>#VALUE!</v>
      </c>
      <c r="H52" s="268" t="e">
        <f t="shared" ref="H52:H59" si="8">(F52/E52)*100</f>
        <v>#VALUE!</v>
      </c>
    </row>
    <row r="53" spans="1:8" s="251" customFormat="1" ht="18" customHeight="1">
      <c r="A53" s="289" t="s">
        <v>339</v>
      </c>
      <c r="B53" s="254">
        <v>3270</v>
      </c>
      <c r="C53" s="39">
        <f>SUM(C54:C57)</f>
        <v>-35048</v>
      </c>
      <c r="D53" s="39">
        <f>SUM(D54:D57)</f>
        <v>-6398</v>
      </c>
      <c r="E53" s="39">
        <v>-13089</v>
      </c>
      <c r="F53" s="39">
        <f>SUM(F54:F57)</f>
        <v>-6398</v>
      </c>
      <c r="G53" s="27">
        <f t="shared" si="7"/>
        <v>6691</v>
      </c>
      <c r="H53" s="268">
        <f t="shared" si="8"/>
        <v>48.880739552295822</v>
      </c>
    </row>
    <row r="54" spans="1:8" s="251" customFormat="1" ht="18" customHeight="1">
      <c r="A54" s="289" t="s">
        <v>340</v>
      </c>
      <c r="B54" s="254">
        <v>3271</v>
      </c>
      <c r="C54" s="211">
        <v>-34851</v>
      </c>
      <c r="D54" s="27">
        <v>-5808</v>
      </c>
      <c r="E54" s="210">
        <v>-12359</v>
      </c>
      <c r="F54" s="27">
        <v>-5808</v>
      </c>
      <c r="G54" s="27">
        <f t="shared" si="7"/>
        <v>6551</v>
      </c>
      <c r="H54" s="268">
        <f t="shared" si="8"/>
        <v>46.994093373250259</v>
      </c>
    </row>
    <row r="55" spans="1:8" s="251" customFormat="1" ht="18" customHeight="1">
      <c r="A55" s="289" t="s">
        <v>341</v>
      </c>
      <c r="B55" s="254">
        <v>3272</v>
      </c>
      <c r="C55" s="211" t="s">
        <v>183</v>
      </c>
      <c r="D55" s="27" t="s">
        <v>183</v>
      </c>
      <c r="E55" s="210" t="s">
        <v>183</v>
      </c>
      <c r="F55" s="27" t="s">
        <v>183</v>
      </c>
      <c r="G55" s="27" t="e">
        <f t="shared" si="7"/>
        <v>#VALUE!</v>
      </c>
      <c r="H55" s="268" t="e">
        <f t="shared" si="8"/>
        <v>#VALUE!</v>
      </c>
    </row>
    <row r="56" spans="1:8" s="251" customFormat="1" ht="18" customHeight="1">
      <c r="A56" s="289" t="s">
        <v>342</v>
      </c>
      <c r="B56" s="254">
        <v>3273</v>
      </c>
      <c r="C56" s="211">
        <v>-197</v>
      </c>
      <c r="D56" s="27" t="s">
        <v>183</v>
      </c>
      <c r="E56" s="210" t="s">
        <v>183</v>
      </c>
      <c r="F56" s="27" t="s">
        <v>183</v>
      </c>
      <c r="G56" s="27" t="e">
        <f t="shared" si="7"/>
        <v>#VALUE!</v>
      </c>
      <c r="H56" s="268" t="e">
        <f t="shared" si="8"/>
        <v>#VALUE!</v>
      </c>
    </row>
    <row r="57" spans="1:8" s="251" customFormat="1" ht="18" customHeight="1">
      <c r="A57" s="289" t="s">
        <v>343</v>
      </c>
      <c r="B57" s="254">
        <v>3274</v>
      </c>
      <c r="C57" s="27" t="s">
        <v>183</v>
      </c>
      <c r="D57" s="27">
        <v>-590</v>
      </c>
      <c r="E57" s="210">
        <v>-730</v>
      </c>
      <c r="F57" s="27">
        <v>-590</v>
      </c>
      <c r="G57" s="27">
        <f>F57-E57</f>
        <v>140</v>
      </c>
      <c r="H57" s="268">
        <f>(F57/E57)*100</f>
        <v>80.821917808219183</v>
      </c>
    </row>
    <row r="58" spans="1:8" s="251" customFormat="1" ht="18" customHeight="1">
      <c r="A58" s="289" t="s">
        <v>344</v>
      </c>
      <c r="B58" s="254">
        <v>3280</v>
      </c>
      <c r="C58" s="27" t="s">
        <v>183</v>
      </c>
      <c r="D58" s="27" t="s">
        <v>183</v>
      </c>
      <c r="E58" s="212" t="s">
        <v>183</v>
      </c>
      <c r="F58" s="27" t="s">
        <v>183</v>
      </c>
      <c r="G58" s="27" t="e">
        <f t="shared" si="7"/>
        <v>#VALUE!</v>
      </c>
      <c r="H58" s="268" t="e">
        <f t="shared" si="8"/>
        <v>#VALUE!</v>
      </c>
    </row>
    <row r="59" spans="1:8" s="251" customFormat="1" ht="18" customHeight="1">
      <c r="A59" s="289" t="s">
        <v>345</v>
      </c>
      <c r="B59" s="254">
        <v>3290</v>
      </c>
      <c r="C59" s="27">
        <v>-1737</v>
      </c>
      <c r="D59" s="27">
        <v>-37514</v>
      </c>
      <c r="E59" s="212">
        <v>-42642</v>
      </c>
      <c r="F59" s="27">
        <v>-37514</v>
      </c>
      <c r="G59" s="27">
        <f t="shared" si="7"/>
        <v>5128</v>
      </c>
      <c r="H59" s="268">
        <f t="shared" si="8"/>
        <v>87.974297640823607</v>
      </c>
    </row>
    <row r="60" spans="1:8" s="251" customFormat="1" ht="20.100000000000001" customHeight="1">
      <c r="A60" s="267" t="s">
        <v>346</v>
      </c>
      <c r="B60" s="265">
        <v>3295</v>
      </c>
      <c r="C60" s="47">
        <f>SUM(C42,C50)</f>
        <v>-36785</v>
      </c>
      <c r="D60" s="47">
        <f>SUM(D42,D50)</f>
        <v>-43912</v>
      </c>
      <c r="E60" s="47">
        <f>SUM(E42,E50)</f>
        <v>-55731</v>
      </c>
      <c r="F60" s="47">
        <f>SUM(F42,F50)</f>
        <v>-43912</v>
      </c>
      <c r="G60" s="48">
        <f>F60-E60</f>
        <v>11819</v>
      </c>
      <c r="H60" s="270">
        <f>(F60/E60)*100</f>
        <v>78.792772424682852</v>
      </c>
    </row>
    <row r="61" spans="1:8" s="251" customFormat="1" ht="20.100000000000001" customHeight="1">
      <c r="A61" s="276" t="s">
        <v>347</v>
      </c>
      <c r="B61" s="284"/>
      <c r="C61" s="284"/>
      <c r="D61" s="284"/>
      <c r="E61" s="284"/>
      <c r="F61" s="284"/>
      <c r="G61" s="36"/>
      <c r="H61" s="272"/>
    </row>
    <row r="62" spans="1:8" s="251" customFormat="1" ht="20.100000000000001" customHeight="1">
      <c r="A62" s="266" t="s">
        <v>348</v>
      </c>
      <c r="B62" s="264">
        <v>3300</v>
      </c>
      <c r="C62" s="32">
        <f>SUM(C63,C64,C68)</f>
        <v>0</v>
      </c>
      <c r="D62" s="32">
        <f>SUM(D63,D64,D68)</f>
        <v>0</v>
      </c>
      <c r="E62" s="32">
        <f>SUM(E63,E64,E68)</f>
        <v>0</v>
      </c>
      <c r="F62" s="32">
        <f>SUM(F63,F64,F68)</f>
        <v>0</v>
      </c>
      <c r="G62" s="37">
        <f t="shared" ref="G62:G70" si="9">F62-E62</f>
        <v>0</v>
      </c>
      <c r="H62" s="271" t="e">
        <f t="shared" ref="H62:H70" si="10">(F62/E62)*100</f>
        <v>#DIV/0!</v>
      </c>
    </row>
    <row r="63" spans="1:8" s="251" customFormat="1" ht="18" customHeight="1">
      <c r="A63" s="289" t="s">
        <v>349</v>
      </c>
      <c r="B63" s="254">
        <v>3305</v>
      </c>
      <c r="C63" s="27"/>
      <c r="D63" s="27"/>
      <c r="E63" s="27"/>
      <c r="F63" s="27"/>
      <c r="G63" s="27">
        <f t="shared" si="9"/>
        <v>0</v>
      </c>
      <c r="H63" s="268" t="e">
        <f t="shared" si="10"/>
        <v>#DIV/0!</v>
      </c>
    </row>
    <row r="64" spans="1:8" s="251" customFormat="1" ht="18" customHeight="1">
      <c r="A64" s="289" t="s">
        <v>350</v>
      </c>
      <c r="B64" s="254">
        <v>3310</v>
      </c>
      <c r="C64" s="39">
        <f>SUM(C65:C67)</f>
        <v>0</v>
      </c>
      <c r="D64" s="39">
        <f>SUM(D65:D67)</f>
        <v>0</v>
      </c>
      <c r="E64" s="39">
        <f>SUM(E65:E67)</f>
        <v>0</v>
      </c>
      <c r="F64" s="39">
        <f>SUM(F65:F67)</f>
        <v>0</v>
      </c>
      <c r="G64" s="27">
        <f t="shared" si="9"/>
        <v>0</v>
      </c>
      <c r="H64" s="268" t="e">
        <f t="shared" si="10"/>
        <v>#DIV/0!</v>
      </c>
    </row>
    <row r="65" spans="1:8" s="251" customFormat="1" ht="18" customHeight="1">
      <c r="A65" s="289" t="s">
        <v>312</v>
      </c>
      <c r="B65" s="278">
        <v>3311</v>
      </c>
      <c r="C65" s="27"/>
      <c r="D65" s="27"/>
      <c r="E65" s="27"/>
      <c r="F65" s="27"/>
      <c r="G65" s="27">
        <f t="shared" si="9"/>
        <v>0</v>
      </c>
      <c r="H65" s="268" t="e">
        <f t="shared" si="10"/>
        <v>#DIV/0!</v>
      </c>
    </row>
    <row r="66" spans="1:8" s="251" customFormat="1" ht="18" customHeight="1">
      <c r="A66" s="289" t="s">
        <v>313</v>
      </c>
      <c r="B66" s="278">
        <v>3312</v>
      </c>
      <c r="C66" s="27"/>
      <c r="D66" s="27"/>
      <c r="E66" s="27"/>
      <c r="F66" s="27"/>
      <c r="G66" s="27">
        <f t="shared" si="9"/>
        <v>0</v>
      </c>
      <c r="H66" s="268" t="e">
        <f t="shared" si="10"/>
        <v>#DIV/0!</v>
      </c>
    </row>
    <row r="67" spans="1:8" s="251" customFormat="1" ht="18" customHeight="1">
      <c r="A67" s="289" t="s">
        <v>314</v>
      </c>
      <c r="B67" s="278">
        <v>3313</v>
      </c>
      <c r="C67" s="27"/>
      <c r="D67" s="27"/>
      <c r="E67" s="27"/>
      <c r="F67" s="27"/>
      <c r="G67" s="27">
        <f t="shared" si="9"/>
        <v>0</v>
      </c>
      <c r="H67" s="268" t="e">
        <f t="shared" si="10"/>
        <v>#DIV/0!</v>
      </c>
    </row>
    <row r="68" spans="1:8" s="251" customFormat="1" ht="18" customHeight="1">
      <c r="A68" s="289" t="s">
        <v>315</v>
      </c>
      <c r="B68" s="254">
        <v>3320</v>
      </c>
      <c r="C68" s="27"/>
      <c r="D68" s="27"/>
      <c r="E68" s="27"/>
      <c r="F68" s="27"/>
      <c r="G68" s="27">
        <f t="shared" si="9"/>
        <v>0</v>
      </c>
      <c r="H68" s="268" t="e">
        <f t="shared" si="10"/>
        <v>#DIV/0!</v>
      </c>
    </row>
    <row r="69" spans="1:8" s="251" customFormat="1" ht="20.100000000000001" customHeight="1">
      <c r="A69" s="279" t="s">
        <v>351</v>
      </c>
      <c r="B69" s="255">
        <v>3330</v>
      </c>
      <c r="C69" s="225">
        <f>SUM(C70,C71,C75:C78)</f>
        <v>0</v>
      </c>
      <c r="D69" s="225">
        <f>SUM(D70,D71,D75:D78)</f>
        <v>0</v>
      </c>
      <c r="E69" s="225">
        <f>SUM(E70,E71,E75:E78)</f>
        <v>0</v>
      </c>
      <c r="F69" s="225">
        <f>SUM(F70,F71,F75:F78)</f>
        <v>0</v>
      </c>
      <c r="G69" s="238">
        <f t="shared" si="9"/>
        <v>0</v>
      </c>
      <c r="H69" s="269" t="e">
        <f t="shared" si="10"/>
        <v>#DIV/0!</v>
      </c>
    </row>
    <row r="70" spans="1:8" s="251" customFormat="1" ht="18" customHeight="1">
      <c r="A70" s="289" t="s">
        <v>352</v>
      </c>
      <c r="B70" s="254">
        <v>3335</v>
      </c>
      <c r="C70" s="27" t="s">
        <v>183</v>
      </c>
      <c r="D70" s="27" t="s">
        <v>183</v>
      </c>
      <c r="E70" s="27" t="s">
        <v>183</v>
      </c>
      <c r="F70" s="27" t="s">
        <v>183</v>
      </c>
      <c r="G70" s="27" t="e">
        <f t="shared" si="9"/>
        <v>#VALUE!</v>
      </c>
      <c r="H70" s="268" t="e">
        <f t="shared" si="10"/>
        <v>#VALUE!</v>
      </c>
    </row>
    <row r="71" spans="1:8" s="251" customFormat="1" ht="18" customHeight="1">
      <c r="A71" s="289" t="s">
        <v>353</v>
      </c>
      <c r="B71" s="278">
        <v>3340</v>
      </c>
      <c r="C71" s="39">
        <f>SUM(C72:C74)</f>
        <v>0</v>
      </c>
      <c r="D71" s="39">
        <f>SUM(D72:D74)</f>
        <v>0</v>
      </c>
      <c r="E71" s="39">
        <f>SUM(E72:E74)</f>
        <v>0</v>
      </c>
      <c r="F71" s="39">
        <f>SUM(F72:F74)</f>
        <v>0</v>
      </c>
      <c r="G71" s="27">
        <f t="shared" ref="G71:G78" si="11">F71-E71</f>
        <v>0</v>
      </c>
      <c r="H71" s="268" t="e">
        <f t="shared" ref="H71:H78" si="12">(F71/E71)*100</f>
        <v>#DIV/0!</v>
      </c>
    </row>
    <row r="72" spans="1:8" s="251" customFormat="1" ht="18" customHeight="1">
      <c r="A72" s="289" t="s">
        <v>312</v>
      </c>
      <c r="B72" s="278">
        <v>3341</v>
      </c>
      <c r="C72" s="27" t="s">
        <v>183</v>
      </c>
      <c r="D72" s="27" t="s">
        <v>183</v>
      </c>
      <c r="E72" s="27" t="s">
        <v>183</v>
      </c>
      <c r="F72" s="27" t="s">
        <v>183</v>
      </c>
      <c r="G72" s="27" t="e">
        <f t="shared" si="11"/>
        <v>#VALUE!</v>
      </c>
      <c r="H72" s="268" t="e">
        <f t="shared" si="12"/>
        <v>#VALUE!</v>
      </c>
    </row>
    <row r="73" spans="1:8" s="251" customFormat="1" ht="18" customHeight="1">
      <c r="A73" s="289" t="s">
        <v>313</v>
      </c>
      <c r="B73" s="278">
        <v>3342</v>
      </c>
      <c r="C73" s="27" t="s">
        <v>183</v>
      </c>
      <c r="D73" s="27" t="s">
        <v>183</v>
      </c>
      <c r="E73" s="27" t="s">
        <v>183</v>
      </c>
      <c r="F73" s="27" t="s">
        <v>183</v>
      </c>
      <c r="G73" s="27" t="e">
        <f t="shared" si="11"/>
        <v>#VALUE!</v>
      </c>
      <c r="H73" s="268" t="e">
        <f t="shared" si="12"/>
        <v>#VALUE!</v>
      </c>
    </row>
    <row r="74" spans="1:8" s="251" customFormat="1" ht="18" customHeight="1">
      <c r="A74" s="289" t="s">
        <v>314</v>
      </c>
      <c r="B74" s="278">
        <v>3343</v>
      </c>
      <c r="C74" s="27" t="s">
        <v>183</v>
      </c>
      <c r="D74" s="27" t="s">
        <v>183</v>
      </c>
      <c r="E74" s="27" t="s">
        <v>183</v>
      </c>
      <c r="F74" s="27" t="s">
        <v>183</v>
      </c>
      <c r="G74" s="27" t="e">
        <f t="shared" si="11"/>
        <v>#VALUE!</v>
      </c>
      <c r="H74" s="268" t="e">
        <f t="shared" si="12"/>
        <v>#VALUE!</v>
      </c>
    </row>
    <row r="75" spans="1:8" s="251" customFormat="1" ht="18" customHeight="1">
      <c r="A75" s="289" t="s">
        <v>354</v>
      </c>
      <c r="B75" s="278">
        <v>3350</v>
      </c>
      <c r="C75" s="27" t="s">
        <v>183</v>
      </c>
      <c r="D75" s="27" t="s">
        <v>183</v>
      </c>
      <c r="E75" s="27" t="s">
        <v>183</v>
      </c>
      <c r="F75" s="27" t="s">
        <v>183</v>
      </c>
      <c r="G75" s="27" t="e">
        <f t="shared" si="11"/>
        <v>#VALUE!</v>
      </c>
      <c r="H75" s="268" t="e">
        <f t="shared" si="12"/>
        <v>#VALUE!</v>
      </c>
    </row>
    <row r="76" spans="1:8" s="251" customFormat="1" ht="21.75" customHeight="1">
      <c r="A76" s="289" t="s">
        <v>355</v>
      </c>
      <c r="B76" s="278">
        <v>3360</v>
      </c>
      <c r="C76" s="27" t="s">
        <v>183</v>
      </c>
      <c r="D76" s="27" t="s">
        <v>183</v>
      </c>
      <c r="E76" s="27" t="s">
        <v>183</v>
      </c>
      <c r="F76" s="27" t="s">
        <v>183</v>
      </c>
      <c r="G76" s="27" t="e">
        <f t="shared" si="11"/>
        <v>#VALUE!</v>
      </c>
      <c r="H76" s="268" t="e">
        <f t="shared" si="12"/>
        <v>#VALUE!</v>
      </c>
    </row>
    <row r="77" spans="1:8" s="251" customFormat="1" ht="23.25" customHeight="1">
      <c r="A77" s="289" t="s">
        <v>356</v>
      </c>
      <c r="B77" s="278">
        <v>3370</v>
      </c>
      <c r="C77" s="27" t="s">
        <v>183</v>
      </c>
      <c r="D77" s="27" t="s">
        <v>183</v>
      </c>
      <c r="E77" s="27" t="s">
        <v>183</v>
      </c>
      <c r="F77" s="27" t="s">
        <v>183</v>
      </c>
      <c r="G77" s="27" t="e">
        <f t="shared" si="11"/>
        <v>#VALUE!</v>
      </c>
      <c r="H77" s="268" t="e">
        <f t="shared" si="12"/>
        <v>#VALUE!</v>
      </c>
    </row>
    <row r="78" spans="1:8" s="251" customFormat="1" ht="18" customHeight="1">
      <c r="A78" s="289" t="s">
        <v>345</v>
      </c>
      <c r="B78" s="254">
        <v>3380</v>
      </c>
      <c r="C78" s="27" t="s">
        <v>183</v>
      </c>
      <c r="D78" s="27" t="s">
        <v>183</v>
      </c>
      <c r="E78" s="27" t="s">
        <v>183</v>
      </c>
      <c r="F78" s="27" t="s">
        <v>183</v>
      </c>
      <c r="G78" s="27" t="e">
        <f t="shared" si="11"/>
        <v>#VALUE!</v>
      </c>
      <c r="H78" s="268" t="e">
        <f t="shared" si="12"/>
        <v>#VALUE!</v>
      </c>
    </row>
    <row r="79" spans="1:8" s="251" customFormat="1" ht="20.100000000000001" customHeight="1">
      <c r="A79" s="279" t="s">
        <v>357</v>
      </c>
      <c r="B79" s="255">
        <v>3395</v>
      </c>
      <c r="C79" s="225">
        <f>SUM(C62,C69)</f>
        <v>0</v>
      </c>
      <c r="D79" s="225">
        <f>SUM(D62,D69)</f>
        <v>0</v>
      </c>
      <c r="E79" s="225">
        <f>SUM(E62,E69)</f>
        <v>0</v>
      </c>
      <c r="F79" s="225">
        <f>SUM(F62,F69)</f>
        <v>0</v>
      </c>
      <c r="G79" s="238">
        <f>F79-E79</f>
        <v>0</v>
      </c>
      <c r="H79" s="269" t="e">
        <f>(F79/E79)*100</f>
        <v>#DIV/0!</v>
      </c>
    </row>
    <row r="80" spans="1:8" s="251" customFormat="1" ht="20.100000000000001" customHeight="1">
      <c r="A80" s="279" t="s">
        <v>358</v>
      </c>
      <c r="B80" s="255">
        <v>3400</v>
      </c>
      <c r="C80" s="225">
        <f>SUM(C40,C60,C79)</f>
        <v>-47086</v>
      </c>
      <c r="D80" s="225">
        <f>SUM(D40,D60,D79)</f>
        <v>-23367</v>
      </c>
      <c r="E80" s="225">
        <f>SUM(E40,E60,E79)</f>
        <v>-3212</v>
      </c>
      <c r="F80" s="225">
        <f>SUM(F40,F60,F79)</f>
        <v>-23367</v>
      </c>
      <c r="G80" s="238">
        <f>F80-E80</f>
        <v>-20155</v>
      </c>
      <c r="H80" s="269">
        <f>(F80/E80)*100</f>
        <v>727.49066002490656</v>
      </c>
    </row>
    <row r="81" spans="1:8" s="251" customFormat="1" ht="20.100000000000001" customHeight="1">
      <c r="A81" s="289" t="s">
        <v>359</v>
      </c>
      <c r="B81" s="254">
        <v>3405</v>
      </c>
      <c r="C81" s="211">
        <v>72958</v>
      </c>
      <c r="D81" s="27">
        <v>26046</v>
      </c>
      <c r="E81" s="27">
        <v>10977</v>
      </c>
      <c r="F81" s="27">
        <v>26046</v>
      </c>
      <c r="G81" s="27">
        <f>F81-E81</f>
        <v>15069</v>
      </c>
      <c r="H81" s="268">
        <f>(F81/E81)*100</f>
        <v>237.27794479365949</v>
      </c>
    </row>
    <row r="82" spans="1:8" s="251" customFormat="1" ht="20.100000000000001" customHeight="1">
      <c r="A82" s="261" t="s">
        <v>360</v>
      </c>
      <c r="B82" s="254">
        <v>3410</v>
      </c>
      <c r="C82" s="211">
        <v>174</v>
      </c>
      <c r="D82" s="27">
        <v>399</v>
      </c>
      <c r="E82" s="213">
        <v>-18</v>
      </c>
      <c r="F82" s="27">
        <v>399</v>
      </c>
      <c r="G82" s="27">
        <f>F82-E82</f>
        <v>417</v>
      </c>
      <c r="H82" s="268">
        <f>(F82/E82)*100</f>
        <v>-2216.666666666667</v>
      </c>
    </row>
    <row r="83" spans="1:8" s="251" customFormat="1" ht="20.100000000000001" customHeight="1">
      <c r="A83" s="289" t="s">
        <v>361</v>
      </c>
      <c r="B83" s="254">
        <v>3415</v>
      </c>
      <c r="C83" s="31">
        <f>SUM(C81,C80,C82)</f>
        <v>26046</v>
      </c>
      <c r="D83" s="31">
        <f>SUM(D81,D80,D82)</f>
        <v>3078</v>
      </c>
      <c r="E83" s="31">
        <f>SUM(E81,E80,E82)</f>
        <v>7747</v>
      </c>
      <c r="F83" s="31">
        <f>SUM(F81,F80,F82)</f>
        <v>3078</v>
      </c>
      <c r="G83" s="27">
        <f>F83-E83</f>
        <v>-4669</v>
      </c>
      <c r="H83" s="268">
        <f>(F83/E83)*100</f>
        <v>39.731508971214666</v>
      </c>
    </row>
    <row r="84" spans="1:8" s="252" customFormat="1" ht="21.75" customHeight="1">
      <c r="A84" s="283" t="s">
        <v>421</v>
      </c>
      <c r="B84" s="250"/>
      <c r="C84" s="332" t="s">
        <v>259</v>
      </c>
      <c r="D84" s="332"/>
      <c r="E84" s="260"/>
      <c r="F84" s="302" t="s">
        <v>419</v>
      </c>
      <c r="G84" s="302"/>
      <c r="H84" s="302"/>
    </row>
    <row r="85" spans="1:8" s="251" customFormat="1">
      <c r="A85" s="281" t="s">
        <v>362</v>
      </c>
      <c r="B85" s="252"/>
      <c r="C85" s="302" t="s">
        <v>154</v>
      </c>
      <c r="D85" s="302"/>
      <c r="E85" s="252"/>
      <c r="F85" s="325" t="s">
        <v>152</v>
      </c>
      <c r="G85" s="325"/>
      <c r="H85" s="325"/>
    </row>
    <row r="86" spans="1:8" s="251" customFormat="1"/>
    <row r="87" spans="1:8" s="251" customFormat="1"/>
  </sheetData>
  <mergeCells count="10">
    <mergeCell ref="C85:D85"/>
    <mergeCell ref="A1:H1"/>
    <mergeCell ref="A3:A4"/>
    <mergeCell ref="B3:B4"/>
    <mergeCell ref="C3:D3"/>
    <mergeCell ref="E3:H3"/>
    <mergeCell ref="C84:D84"/>
    <mergeCell ref="F85:H85"/>
    <mergeCell ref="D41:H41"/>
    <mergeCell ref="F84:H84"/>
  </mergeCells>
  <phoneticPr fontId="4" type="noConversion"/>
  <pageMargins left="1.1811023622047245" right="0.39370078740157483" top="0.19685039370078741" bottom="0.19685039370078741" header="0.19685039370078741" footer="0.23622047244094491"/>
  <pageSetup paperSize="9" scale="58" fitToHeight="0" orientation="landscape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  <pageSetUpPr fitToPage="1"/>
  </sheetPr>
  <dimension ref="A1:R183"/>
  <sheetViews>
    <sheetView tabSelected="1" zoomScale="60" zoomScaleNormal="60" zoomScaleSheetLayoutView="53" workbookViewId="0">
      <selection activeCell="J8" sqref="J8:N8"/>
    </sheetView>
  </sheetViews>
  <sheetFormatPr defaultRowHeight="18.75"/>
  <cols>
    <col min="1" max="1" width="50.7109375" style="3" customWidth="1"/>
    <col min="2" max="2" width="16.140625" style="8" customWidth="1"/>
    <col min="3" max="8" width="15.140625" style="8" customWidth="1"/>
    <col min="9" max="11" width="15.140625" style="3" customWidth="1"/>
    <col min="12" max="12" width="23.42578125" style="3" customWidth="1"/>
    <col min="13" max="13" width="15.140625" style="3" customWidth="1"/>
    <col min="14" max="14" width="5.5703125" style="3" customWidth="1"/>
    <col min="15" max="15" width="15.140625" style="3" customWidth="1"/>
    <col min="16" max="16" width="15.7109375" style="3" customWidth="1"/>
    <col min="17" max="18" width="15.140625" style="3" customWidth="1"/>
    <col min="19" max="19" width="13.5703125" style="3" customWidth="1"/>
    <col min="20" max="20" width="9.140625" style="3"/>
    <col min="21" max="21" width="9.140625" style="3" customWidth="1"/>
    <col min="22" max="16384" width="9.140625" style="3"/>
  </cols>
  <sheetData>
    <row r="1" spans="1:18" s="228" customFormat="1">
      <c r="A1" s="308" t="s">
        <v>363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8" s="228" customFormat="1">
      <c r="A2" s="390"/>
      <c r="B2" s="390"/>
      <c r="C2" s="390"/>
      <c r="D2" s="390"/>
      <c r="E2" s="390"/>
      <c r="F2" s="390"/>
      <c r="G2" s="390"/>
      <c r="H2" s="390"/>
    </row>
    <row r="3" spans="1:18" s="228" customFormat="1" ht="57" customHeight="1">
      <c r="A3" s="342" t="s">
        <v>27</v>
      </c>
      <c r="B3" s="342"/>
      <c r="C3" s="342"/>
      <c r="D3" s="342"/>
      <c r="E3" s="342"/>
      <c r="F3" s="342"/>
      <c r="G3" s="216" t="s">
        <v>28</v>
      </c>
      <c r="H3" s="393" t="s">
        <v>29</v>
      </c>
      <c r="I3" s="394"/>
      <c r="J3" s="394"/>
      <c r="K3" s="395"/>
      <c r="L3" s="371" t="s">
        <v>30</v>
      </c>
      <c r="M3" s="371"/>
      <c r="N3" s="371"/>
      <c r="O3" s="371"/>
      <c r="P3" s="371"/>
      <c r="Q3" s="371"/>
      <c r="R3" s="371"/>
    </row>
    <row r="4" spans="1:18" s="228" customFormat="1" ht="56.25" customHeight="1">
      <c r="A4" s="342"/>
      <c r="B4" s="342"/>
      <c r="C4" s="342"/>
      <c r="D4" s="342"/>
      <c r="E4" s="342"/>
      <c r="F4" s="342"/>
      <c r="G4" s="216"/>
      <c r="H4" s="310" t="s">
        <v>31</v>
      </c>
      <c r="I4" s="310"/>
      <c r="J4" s="310" t="s">
        <v>32</v>
      </c>
      <c r="K4" s="310"/>
      <c r="L4" s="216" t="s">
        <v>33</v>
      </c>
      <c r="M4" s="353" t="s">
        <v>34</v>
      </c>
      <c r="N4" s="344"/>
      <c r="O4" s="342" t="s">
        <v>35</v>
      </c>
      <c r="P4" s="342"/>
      <c r="Q4" s="342" t="s">
        <v>36</v>
      </c>
      <c r="R4" s="342"/>
    </row>
    <row r="5" spans="1:18" s="228" customFormat="1" ht="18" customHeight="1">
      <c r="A5" s="342">
        <v>1</v>
      </c>
      <c r="B5" s="342"/>
      <c r="C5" s="342"/>
      <c r="D5" s="342"/>
      <c r="E5" s="342"/>
      <c r="F5" s="342"/>
      <c r="G5" s="216">
        <v>2</v>
      </c>
      <c r="H5" s="310">
        <v>3</v>
      </c>
      <c r="I5" s="310"/>
      <c r="J5" s="310">
        <v>4</v>
      </c>
      <c r="K5" s="310"/>
      <c r="L5" s="216">
        <v>5</v>
      </c>
      <c r="M5" s="310">
        <v>6</v>
      </c>
      <c r="N5" s="310"/>
      <c r="O5" s="342">
        <v>7</v>
      </c>
      <c r="P5" s="342"/>
      <c r="Q5" s="342">
        <v>8</v>
      </c>
      <c r="R5" s="342"/>
    </row>
    <row r="6" spans="1:18" s="4" customFormat="1" ht="37.5" customHeight="1">
      <c r="A6" s="366" t="s">
        <v>364</v>
      </c>
      <c r="B6" s="366"/>
      <c r="C6" s="366"/>
      <c r="D6" s="366"/>
      <c r="E6" s="366"/>
      <c r="F6" s="366"/>
      <c r="G6" s="60">
        <v>4000</v>
      </c>
      <c r="H6" s="387">
        <f t="shared" ref="H6:I6" si="0">SUM(H7:H12)</f>
        <v>75923</v>
      </c>
      <c r="I6" s="387">
        <f t="shared" si="0"/>
        <v>0</v>
      </c>
      <c r="J6" s="387">
        <f t="shared" ref="J6:K6" si="1">SUM(J7:J12)</f>
        <v>43912</v>
      </c>
      <c r="K6" s="387">
        <f t="shared" si="1"/>
        <v>0</v>
      </c>
      <c r="L6" s="230">
        <f t="shared" ref="L6" si="2">SUM(L7:L12)</f>
        <v>55731</v>
      </c>
      <c r="M6" s="387">
        <f t="shared" ref="M6:N6" si="3">SUM(M7:M12)</f>
        <v>43912</v>
      </c>
      <c r="N6" s="387">
        <f t="shared" si="3"/>
        <v>0</v>
      </c>
      <c r="O6" s="387">
        <f t="shared" ref="O6:O12" si="4">SUM(M6-L6)</f>
        <v>-11819</v>
      </c>
      <c r="P6" s="387" t="e">
        <f>SUM(B6,E6,G6,#REF!)</f>
        <v>#REF!</v>
      </c>
      <c r="Q6" s="383">
        <f t="shared" ref="Q6:Q12" si="5">(M6/L6)*100</f>
        <v>78.792772424682852</v>
      </c>
      <c r="R6" s="383">
        <f t="shared" ref="R6:R12" si="6">SUM(D6,G6,I6,N6)</f>
        <v>4000</v>
      </c>
    </row>
    <row r="7" spans="1:18" s="228" customFormat="1" ht="20.100000000000001" customHeight="1">
      <c r="A7" s="352" t="s">
        <v>365</v>
      </c>
      <c r="B7" s="352"/>
      <c r="C7" s="352"/>
      <c r="D7" s="352"/>
      <c r="E7" s="352"/>
      <c r="F7" s="352"/>
      <c r="G7" s="18" t="s">
        <v>366</v>
      </c>
      <c r="H7" s="388"/>
      <c r="I7" s="389"/>
      <c r="J7" s="386"/>
      <c r="K7" s="386"/>
      <c r="L7" s="214"/>
      <c r="M7" s="386"/>
      <c r="N7" s="386"/>
      <c r="O7" s="385">
        <f t="shared" si="4"/>
        <v>0</v>
      </c>
      <c r="P7" s="385" t="e">
        <f>SUM(B7,E7,G7,#REF!)</f>
        <v>#REF!</v>
      </c>
      <c r="Q7" s="384" t="e">
        <f t="shared" si="5"/>
        <v>#DIV/0!</v>
      </c>
      <c r="R7" s="384">
        <f t="shared" si="6"/>
        <v>0</v>
      </c>
    </row>
    <row r="8" spans="1:18" s="228" customFormat="1" ht="20.100000000000001" customHeight="1">
      <c r="A8" s="352" t="s">
        <v>367</v>
      </c>
      <c r="B8" s="352"/>
      <c r="C8" s="352"/>
      <c r="D8" s="352"/>
      <c r="E8" s="352"/>
      <c r="F8" s="352"/>
      <c r="G8" s="61">
        <v>4020</v>
      </c>
      <c r="H8" s="386">
        <v>72362</v>
      </c>
      <c r="I8" s="386"/>
      <c r="J8" s="391">
        <v>5808</v>
      </c>
      <c r="K8" s="391"/>
      <c r="L8" s="298">
        <v>12359</v>
      </c>
      <c r="M8" s="391">
        <v>5808</v>
      </c>
      <c r="N8" s="391"/>
      <c r="O8" s="385">
        <f t="shared" si="4"/>
        <v>-6551</v>
      </c>
      <c r="P8" s="385" t="e">
        <f>SUM(B8,E8,G8,#REF!)</f>
        <v>#REF!</v>
      </c>
      <c r="Q8" s="384">
        <f t="shared" si="5"/>
        <v>46.994093373250259</v>
      </c>
      <c r="R8" s="384">
        <f t="shared" si="6"/>
        <v>4020</v>
      </c>
    </row>
    <row r="9" spans="1:18" s="228" customFormat="1" ht="19.5" customHeight="1">
      <c r="A9" s="352" t="s">
        <v>368</v>
      </c>
      <c r="B9" s="352"/>
      <c r="C9" s="352"/>
      <c r="D9" s="352"/>
      <c r="E9" s="352"/>
      <c r="F9" s="352"/>
      <c r="G9" s="18">
        <v>4030</v>
      </c>
      <c r="H9" s="386">
        <v>1789</v>
      </c>
      <c r="I9" s="386"/>
      <c r="J9" s="386">
        <v>590</v>
      </c>
      <c r="K9" s="386"/>
      <c r="L9" s="214">
        <v>730</v>
      </c>
      <c r="M9" s="386">
        <v>590</v>
      </c>
      <c r="N9" s="386"/>
      <c r="O9" s="385">
        <f t="shared" si="4"/>
        <v>-140</v>
      </c>
      <c r="P9" s="385" t="e">
        <f>SUM(B9,E9,G9,#REF!)</f>
        <v>#REF!</v>
      </c>
      <c r="Q9" s="384">
        <f t="shared" si="5"/>
        <v>80.821917808219183</v>
      </c>
      <c r="R9" s="384">
        <f t="shared" si="6"/>
        <v>4030</v>
      </c>
    </row>
    <row r="10" spans="1:18" s="228" customFormat="1" ht="20.100000000000001" customHeight="1">
      <c r="A10" s="352" t="s">
        <v>369</v>
      </c>
      <c r="B10" s="352"/>
      <c r="C10" s="352"/>
      <c r="D10" s="352"/>
      <c r="E10" s="352"/>
      <c r="F10" s="352"/>
      <c r="G10" s="61">
        <v>4040</v>
      </c>
      <c r="H10" s="386"/>
      <c r="I10" s="386"/>
      <c r="J10" s="386"/>
      <c r="K10" s="386"/>
      <c r="L10" s="214"/>
      <c r="M10" s="386"/>
      <c r="N10" s="386"/>
      <c r="O10" s="385">
        <f t="shared" si="4"/>
        <v>0</v>
      </c>
      <c r="P10" s="385" t="e">
        <f>SUM(B10,E10,G10,#REF!)</f>
        <v>#REF!</v>
      </c>
      <c r="Q10" s="384" t="e">
        <f t="shared" si="5"/>
        <v>#DIV/0!</v>
      </c>
      <c r="R10" s="384">
        <f t="shared" si="6"/>
        <v>4040</v>
      </c>
    </row>
    <row r="11" spans="1:18" s="228" customFormat="1" ht="21" customHeight="1">
      <c r="A11" s="352" t="s">
        <v>370</v>
      </c>
      <c r="B11" s="352"/>
      <c r="C11" s="352"/>
      <c r="D11" s="352"/>
      <c r="E11" s="352"/>
      <c r="F11" s="352"/>
      <c r="G11" s="18">
        <v>4050</v>
      </c>
      <c r="H11" s="386"/>
      <c r="I11" s="386"/>
      <c r="J11" s="386"/>
      <c r="K11" s="386"/>
      <c r="L11" s="214"/>
      <c r="M11" s="386"/>
      <c r="N11" s="386"/>
      <c r="O11" s="385">
        <f t="shared" si="4"/>
        <v>0</v>
      </c>
      <c r="P11" s="385" t="e">
        <f>SUM(B11,E11,G11,#REF!)</f>
        <v>#REF!</v>
      </c>
      <c r="Q11" s="384" t="e">
        <f t="shared" si="5"/>
        <v>#DIV/0!</v>
      </c>
      <c r="R11" s="384">
        <f t="shared" si="6"/>
        <v>4050</v>
      </c>
    </row>
    <row r="12" spans="1:18" s="228" customFormat="1">
      <c r="A12" s="316" t="s">
        <v>371</v>
      </c>
      <c r="B12" s="318"/>
      <c r="C12" s="318"/>
      <c r="D12" s="318"/>
      <c r="E12" s="318"/>
      <c r="F12" s="317"/>
      <c r="G12" s="18">
        <v>4060</v>
      </c>
      <c r="H12" s="386">
        <v>1772</v>
      </c>
      <c r="I12" s="386"/>
      <c r="J12" s="386">
        <v>37514</v>
      </c>
      <c r="K12" s="386"/>
      <c r="L12" s="214">
        <v>42642</v>
      </c>
      <c r="M12" s="386">
        <v>37514</v>
      </c>
      <c r="N12" s="386"/>
      <c r="O12" s="385">
        <f t="shared" si="4"/>
        <v>-5128</v>
      </c>
      <c r="P12" s="385" t="e">
        <f>SUM(B12,E12,G12,#REF!)</f>
        <v>#REF!</v>
      </c>
      <c r="Q12" s="384">
        <f t="shared" si="5"/>
        <v>87.974297640823607</v>
      </c>
      <c r="R12" s="384">
        <f t="shared" si="6"/>
        <v>4060</v>
      </c>
    </row>
    <row r="13" spans="1:18" s="228" customFormat="1"/>
    <row r="14" spans="1:18" s="228" customFormat="1"/>
    <row r="15" spans="1:18" s="228" customFormat="1" ht="18.75" customHeight="1">
      <c r="A15" s="382" t="s">
        <v>422</v>
      </c>
      <c r="B15" s="382"/>
      <c r="C15" s="332" t="s">
        <v>151</v>
      </c>
      <c r="D15" s="332"/>
      <c r="E15" s="332"/>
      <c r="F15" s="332"/>
      <c r="G15" s="332"/>
      <c r="H15" s="332"/>
      <c r="I15" s="332"/>
      <c r="J15" s="64"/>
      <c r="K15" s="325" t="s">
        <v>419</v>
      </c>
      <c r="L15" s="325"/>
    </row>
    <row r="16" spans="1:18" s="228" customFormat="1">
      <c r="A16" s="222" t="s">
        <v>372</v>
      </c>
      <c r="B16" s="222"/>
      <c r="C16" s="302" t="s">
        <v>373</v>
      </c>
      <c r="D16" s="302"/>
      <c r="E16" s="302"/>
      <c r="F16" s="302"/>
      <c r="G16" s="302"/>
      <c r="H16" s="302"/>
      <c r="I16" s="302"/>
      <c r="J16" s="9"/>
      <c r="K16" s="325" t="s">
        <v>152</v>
      </c>
      <c r="L16" s="325"/>
    </row>
    <row r="17" spans="1:18" s="228" customFormat="1"/>
    <row r="18" spans="1:18" s="228" customFormat="1"/>
    <row r="19" spans="1:18" s="228" customFormat="1"/>
    <row r="20" spans="1:18" s="228" customFormat="1"/>
    <row r="21" spans="1:18" s="228" customFormat="1"/>
    <row r="22" spans="1:18" s="2" customFormat="1" ht="19.5" customHeight="1">
      <c r="A22" s="217"/>
      <c r="I22" s="228"/>
    </row>
    <row r="23" spans="1:18" s="228" customFormat="1" ht="18.75" customHeight="1">
      <c r="A23" s="392" t="s">
        <v>374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</row>
    <row r="24" spans="1:18" s="228" customFormat="1">
      <c r="A24" s="226"/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</row>
    <row r="25" spans="1:18" s="228" customFormat="1">
      <c r="A25" s="15"/>
      <c r="B25" s="215"/>
      <c r="C25" s="215"/>
      <c r="D25" s="215"/>
      <c r="E25" s="215"/>
      <c r="F25" s="215"/>
      <c r="G25" s="215"/>
      <c r="H25" s="215"/>
    </row>
    <row r="26" spans="1:18" s="228" customFormat="1" ht="56.25" customHeight="1">
      <c r="A26" s="377" t="s">
        <v>375</v>
      </c>
      <c r="B26" s="353" t="s">
        <v>376</v>
      </c>
      <c r="C26" s="354"/>
      <c r="D26" s="344"/>
      <c r="E26" s="310" t="s">
        <v>377</v>
      </c>
      <c r="F26" s="310"/>
      <c r="G26" s="348" t="s">
        <v>378</v>
      </c>
      <c r="H26" s="349"/>
      <c r="I26" s="349"/>
      <c r="J26" s="349"/>
      <c r="K26" s="349"/>
      <c r="L26" s="349"/>
      <c r="M26" s="349"/>
      <c r="N26" s="349"/>
      <c r="O26" s="350"/>
      <c r="P26" s="310" t="s">
        <v>379</v>
      </c>
      <c r="Q26" s="310"/>
      <c r="R26" s="310"/>
    </row>
    <row r="27" spans="1:18" s="228" customFormat="1" ht="67.5" customHeight="1">
      <c r="A27" s="378"/>
      <c r="B27" s="380" t="s">
        <v>172</v>
      </c>
      <c r="C27" s="353" t="s">
        <v>380</v>
      </c>
      <c r="D27" s="344"/>
      <c r="E27" s="310" t="s">
        <v>381</v>
      </c>
      <c r="F27" s="310" t="s">
        <v>34</v>
      </c>
      <c r="G27" s="353" t="s">
        <v>382</v>
      </c>
      <c r="H27" s="344"/>
      <c r="I27" s="353" t="s">
        <v>383</v>
      </c>
      <c r="J27" s="344"/>
      <c r="K27" s="310" t="s">
        <v>384</v>
      </c>
      <c r="L27" s="310"/>
      <c r="M27" s="216"/>
      <c r="N27" s="310" t="s">
        <v>385</v>
      </c>
      <c r="O27" s="310"/>
      <c r="P27" s="380" t="s">
        <v>172</v>
      </c>
      <c r="Q27" s="353" t="s">
        <v>380</v>
      </c>
      <c r="R27" s="344"/>
    </row>
    <row r="28" spans="1:18" s="228" customFormat="1" ht="67.5" customHeight="1">
      <c r="A28" s="379"/>
      <c r="B28" s="381"/>
      <c r="C28" s="216" t="s">
        <v>382</v>
      </c>
      <c r="D28" s="216" t="s">
        <v>386</v>
      </c>
      <c r="E28" s="310"/>
      <c r="F28" s="310"/>
      <c r="G28" s="219" t="s">
        <v>381</v>
      </c>
      <c r="H28" s="219" t="s">
        <v>34</v>
      </c>
      <c r="I28" s="219" t="s">
        <v>381</v>
      </c>
      <c r="J28" s="219" t="s">
        <v>34</v>
      </c>
      <c r="K28" s="219" t="s">
        <v>381</v>
      </c>
      <c r="L28" s="219" t="s">
        <v>34</v>
      </c>
      <c r="M28" s="219" t="s">
        <v>34</v>
      </c>
      <c r="N28" s="219" t="s">
        <v>381</v>
      </c>
      <c r="O28" s="219" t="s">
        <v>34</v>
      </c>
      <c r="P28" s="381"/>
      <c r="Q28" s="216" t="s">
        <v>382</v>
      </c>
      <c r="R28" s="216" t="s">
        <v>386</v>
      </c>
    </row>
    <row r="29" spans="1:18" s="228" customFormat="1" ht="37.5">
      <c r="A29" s="5" t="s">
        <v>387</v>
      </c>
      <c r="B29" s="30">
        <f>SUM(C29,D29)</f>
        <v>0</v>
      </c>
      <c r="C29" s="62"/>
      <c r="D29" s="62"/>
      <c r="E29" s="62"/>
      <c r="F29" s="62"/>
      <c r="G29" s="27" t="s">
        <v>183</v>
      </c>
      <c r="H29" s="27" t="s">
        <v>183</v>
      </c>
      <c r="I29" s="63"/>
      <c r="J29" s="63"/>
      <c r="K29" s="27" t="s">
        <v>183</v>
      </c>
      <c r="L29" s="27" t="s">
        <v>183</v>
      </c>
      <c r="M29" s="63"/>
      <c r="N29" s="63"/>
      <c r="O29" s="63"/>
      <c r="P29" s="30">
        <f>SUM(Q29,R29)</f>
        <v>0</v>
      </c>
      <c r="Q29" s="30">
        <f t="shared" ref="Q29:Q37" si="7">SUM(C29,F29,H29,M29)</f>
        <v>0</v>
      </c>
      <c r="R29" s="30">
        <f t="shared" ref="R29:R37" si="8">SUM(D29,J29,L29,O29)</f>
        <v>0</v>
      </c>
    </row>
    <row r="30" spans="1:18" s="228" customFormat="1">
      <c r="A30" s="5"/>
      <c r="B30" s="231">
        <f t="shared" ref="B30:B37" si="9">SUM(C30,D30)</f>
        <v>0</v>
      </c>
      <c r="C30" s="62"/>
      <c r="D30" s="62"/>
      <c r="E30" s="62"/>
      <c r="F30" s="62"/>
      <c r="G30" s="27" t="s">
        <v>183</v>
      </c>
      <c r="H30" s="27" t="s">
        <v>183</v>
      </c>
      <c r="I30" s="63"/>
      <c r="J30" s="63"/>
      <c r="K30" s="27" t="s">
        <v>183</v>
      </c>
      <c r="L30" s="27" t="s">
        <v>183</v>
      </c>
      <c r="M30" s="63"/>
      <c r="N30" s="63"/>
      <c r="O30" s="63"/>
      <c r="P30" s="231">
        <f t="shared" ref="P30:P37" si="10">SUM(Q30,R30)</f>
        <v>0</v>
      </c>
      <c r="Q30" s="231">
        <f t="shared" si="7"/>
        <v>0</v>
      </c>
      <c r="R30" s="231">
        <f t="shared" si="8"/>
        <v>0</v>
      </c>
    </row>
    <row r="31" spans="1:18" s="228" customFormat="1">
      <c r="A31" s="5"/>
      <c r="B31" s="231">
        <f t="shared" si="9"/>
        <v>0</v>
      </c>
      <c r="C31" s="62"/>
      <c r="D31" s="62"/>
      <c r="E31" s="62"/>
      <c r="F31" s="62"/>
      <c r="G31" s="27" t="s">
        <v>183</v>
      </c>
      <c r="H31" s="27" t="s">
        <v>183</v>
      </c>
      <c r="I31" s="63"/>
      <c r="J31" s="63"/>
      <c r="K31" s="27" t="s">
        <v>183</v>
      </c>
      <c r="L31" s="27" t="s">
        <v>183</v>
      </c>
      <c r="M31" s="63"/>
      <c r="N31" s="63"/>
      <c r="O31" s="63"/>
      <c r="P31" s="231">
        <f t="shared" si="10"/>
        <v>0</v>
      </c>
      <c r="Q31" s="231">
        <f t="shared" si="7"/>
        <v>0</v>
      </c>
      <c r="R31" s="231">
        <f t="shared" si="8"/>
        <v>0</v>
      </c>
    </row>
    <row r="32" spans="1:18" s="228" customFormat="1" ht="37.5">
      <c r="A32" s="5" t="s">
        <v>388</v>
      </c>
      <c r="B32" s="30">
        <f t="shared" si="9"/>
        <v>0</v>
      </c>
      <c r="C32" s="62"/>
      <c r="D32" s="62"/>
      <c r="E32" s="62"/>
      <c r="F32" s="62"/>
      <c r="G32" s="27" t="s">
        <v>183</v>
      </c>
      <c r="H32" s="27" t="s">
        <v>183</v>
      </c>
      <c r="I32" s="63"/>
      <c r="J32" s="63"/>
      <c r="K32" s="27" t="s">
        <v>183</v>
      </c>
      <c r="L32" s="27" t="s">
        <v>183</v>
      </c>
      <c r="M32" s="63"/>
      <c r="N32" s="63"/>
      <c r="O32" s="63"/>
      <c r="P32" s="30">
        <f t="shared" si="10"/>
        <v>0</v>
      </c>
      <c r="Q32" s="30">
        <f t="shared" si="7"/>
        <v>0</v>
      </c>
      <c r="R32" s="30">
        <f t="shared" si="8"/>
        <v>0</v>
      </c>
    </row>
    <row r="33" spans="1:18" s="228" customFormat="1">
      <c r="A33" s="5"/>
      <c r="B33" s="231">
        <f t="shared" si="9"/>
        <v>0</v>
      </c>
      <c r="C33" s="62"/>
      <c r="D33" s="62"/>
      <c r="E33" s="62"/>
      <c r="F33" s="62"/>
      <c r="G33" s="27" t="s">
        <v>183</v>
      </c>
      <c r="H33" s="27" t="s">
        <v>183</v>
      </c>
      <c r="I33" s="63"/>
      <c r="J33" s="63"/>
      <c r="K33" s="27" t="s">
        <v>183</v>
      </c>
      <c r="L33" s="27" t="s">
        <v>183</v>
      </c>
      <c r="M33" s="63"/>
      <c r="N33" s="63"/>
      <c r="O33" s="63"/>
      <c r="P33" s="231">
        <f t="shared" si="10"/>
        <v>0</v>
      </c>
      <c r="Q33" s="231">
        <f t="shared" si="7"/>
        <v>0</v>
      </c>
      <c r="R33" s="231">
        <f t="shared" si="8"/>
        <v>0</v>
      </c>
    </row>
    <row r="34" spans="1:18" s="228" customFormat="1">
      <c r="A34" s="5"/>
      <c r="B34" s="231">
        <f t="shared" si="9"/>
        <v>0</v>
      </c>
      <c r="C34" s="62"/>
      <c r="D34" s="62"/>
      <c r="E34" s="62"/>
      <c r="F34" s="62"/>
      <c r="G34" s="27" t="s">
        <v>183</v>
      </c>
      <c r="H34" s="27" t="s">
        <v>183</v>
      </c>
      <c r="I34" s="63"/>
      <c r="J34" s="63"/>
      <c r="K34" s="27" t="s">
        <v>183</v>
      </c>
      <c r="L34" s="27" t="s">
        <v>183</v>
      </c>
      <c r="M34" s="63"/>
      <c r="N34" s="63"/>
      <c r="O34" s="63"/>
      <c r="P34" s="231">
        <f t="shared" si="10"/>
        <v>0</v>
      </c>
      <c r="Q34" s="231">
        <f t="shared" si="7"/>
        <v>0</v>
      </c>
      <c r="R34" s="231">
        <f t="shared" si="8"/>
        <v>0</v>
      </c>
    </row>
    <row r="35" spans="1:18" s="228" customFormat="1" ht="37.5">
      <c r="A35" s="5" t="s">
        <v>389</v>
      </c>
      <c r="B35" s="30">
        <f t="shared" si="9"/>
        <v>0</v>
      </c>
      <c r="C35" s="62"/>
      <c r="D35" s="62"/>
      <c r="E35" s="62"/>
      <c r="F35" s="62"/>
      <c r="G35" s="27" t="s">
        <v>183</v>
      </c>
      <c r="H35" s="27" t="s">
        <v>183</v>
      </c>
      <c r="I35" s="63"/>
      <c r="J35" s="63"/>
      <c r="K35" s="27" t="s">
        <v>183</v>
      </c>
      <c r="L35" s="27" t="s">
        <v>183</v>
      </c>
      <c r="M35" s="63"/>
      <c r="N35" s="63"/>
      <c r="O35" s="63"/>
      <c r="P35" s="30">
        <f t="shared" si="10"/>
        <v>0</v>
      </c>
      <c r="Q35" s="30">
        <f t="shared" si="7"/>
        <v>0</v>
      </c>
      <c r="R35" s="30">
        <f t="shared" si="8"/>
        <v>0</v>
      </c>
    </row>
    <row r="36" spans="1:18" s="228" customFormat="1">
      <c r="A36" s="5"/>
      <c r="B36" s="231">
        <f t="shared" si="9"/>
        <v>0</v>
      </c>
      <c r="C36" s="62"/>
      <c r="D36" s="62"/>
      <c r="E36" s="62"/>
      <c r="F36" s="62"/>
      <c r="G36" s="27" t="s">
        <v>183</v>
      </c>
      <c r="H36" s="27" t="s">
        <v>183</v>
      </c>
      <c r="I36" s="63"/>
      <c r="J36" s="63"/>
      <c r="K36" s="27" t="s">
        <v>183</v>
      </c>
      <c r="L36" s="27" t="s">
        <v>183</v>
      </c>
      <c r="M36" s="63"/>
      <c r="N36" s="63"/>
      <c r="O36" s="63"/>
      <c r="P36" s="231">
        <f t="shared" si="10"/>
        <v>0</v>
      </c>
      <c r="Q36" s="231">
        <f t="shared" si="7"/>
        <v>0</v>
      </c>
      <c r="R36" s="231">
        <f t="shared" si="8"/>
        <v>0</v>
      </c>
    </row>
    <row r="37" spans="1:18" s="228" customFormat="1">
      <c r="A37" s="5"/>
      <c r="B37" s="231">
        <f t="shared" si="9"/>
        <v>0</v>
      </c>
      <c r="C37" s="62"/>
      <c r="D37" s="62"/>
      <c r="E37" s="62"/>
      <c r="F37" s="62"/>
      <c r="G37" s="27" t="s">
        <v>183</v>
      </c>
      <c r="H37" s="27" t="s">
        <v>183</v>
      </c>
      <c r="I37" s="63"/>
      <c r="J37" s="63"/>
      <c r="K37" s="27" t="s">
        <v>183</v>
      </c>
      <c r="L37" s="27" t="s">
        <v>183</v>
      </c>
      <c r="M37" s="63"/>
      <c r="N37" s="63"/>
      <c r="O37" s="63"/>
      <c r="P37" s="231">
        <f t="shared" si="10"/>
        <v>0</v>
      </c>
      <c r="Q37" s="231">
        <f t="shared" si="7"/>
        <v>0</v>
      </c>
      <c r="R37" s="231">
        <f t="shared" si="8"/>
        <v>0</v>
      </c>
    </row>
    <row r="38" spans="1:18" s="228" customFormat="1">
      <c r="A38" s="5" t="s">
        <v>172</v>
      </c>
      <c r="B38" s="30">
        <f>SUM(B29,B32,B35)</f>
        <v>0</v>
      </c>
      <c r="C38" s="30">
        <f t="shared" ref="C38:R38" si="11">SUM(C29,C32,C35)</f>
        <v>0</v>
      </c>
      <c r="D38" s="30">
        <f t="shared" si="11"/>
        <v>0</v>
      </c>
      <c r="E38" s="30">
        <f t="shared" si="11"/>
        <v>0</v>
      </c>
      <c r="F38" s="30">
        <f t="shared" si="11"/>
        <v>0</v>
      </c>
      <c r="G38" s="30">
        <f t="shared" si="11"/>
        <v>0</v>
      </c>
      <c r="H38" s="30">
        <f t="shared" si="11"/>
        <v>0</v>
      </c>
      <c r="I38" s="30">
        <f t="shared" si="11"/>
        <v>0</v>
      </c>
      <c r="J38" s="30">
        <f t="shared" si="11"/>
        <v>0</v>
      </c>
      <c r="K38" s="30">
        <f t="shared" si="11"/>
        <v>0</v>
      </c>
      <c r="L38" s="30">
        <f t="shared" si="11"/>
        <v>0</v>
      </c>
      <c r="M38" s="30">
        <f t="shared" si="11"/>
        <v>0</v>
      </c>
      <c r="N38" s="30">
        <f t="shared" si="11"/>
        <v>0</v>
      </c>
      <c r="O38" s="30">
        <f t="shared" si="11"/>
        <v>0</v>
      </c>
      <c r="P38" s="30">
        <f t="shared" si="11"/>
        <v>0</v>
      </c>
      <c r="Q38" s="30">
        <f t="shared" si="11"/>
        <v>0</v>
      </c>
      <c r="R38" s="30">
        <f t="shared" si="11"/>
        <v>0</v>
      </c>
    </row>
    <row r="39" spans="1:18" s="228" customFormat="1">
      <c r="A39" s="15"/>
      <c r="B39" s="215"/>
      <c r="C39" s="215"/>
      <c r="D39" s="215"/>
      <c r="E39" s="215"/>
      <c r="F39" s="215"/>
      <c r="G39" s="215"/>
      <c r="H39" s="215"/>
    </row>
    <row r="40" spans="1:18" s="228" customFormat="1">
      <c r="A40" s="15"/>
      <c r="B40" s="215"/>
      <c r="C40" s="215"/>
      <c r="D40" s="215"/>
      <c r="E40" s="215"/>
      <c r="F40" s="215"/>
      <c r="G40" s="215"/>
      <c r="H40" s="215"/>
    </row>
    <row r="41" spans="1:18" s="228" customFormat="1" ht="18.75" customHeight="1">
      <c r="A41" s="382" t="s">
        <v>423</v>
      </c>
      <c r="B41" s="382"/>
      <c r="C41" s="332" t="s">
        <v>151</v>
      </c>
      <c r="D41" s="332"/>
      <c r="E41" s="332"/>
      <c r="F41" s="332"/>
      <c r="G41" s="332"/>
      <c r="H41" s="332"/>
      <c r="I41" s="332"/>
      <c r="J41" s="64"/>
      <c r="K41" s="325" t="s">
        <v>419</v>
      </c>
      <c r="L41" s="325"/>
    </row>
    <row r="42" spans="1:18" s="228" customFormat="1">
      <c r="A42" s="222" t="s">
        <v>372</v>
      </c>
      <c r="B42" s="222"/>
      <c r="C42" s="302" t="s">
        <v>373</v>
      </c>
      <c r="D42" s="302"/>
      <c r="E42" s="302"/>
      <c r="F42" s="302"/>
      <c r="G42" s="302"/>
      <c r="H42" s="302"/>
      <c r="I42" s="302"/>
      <c r="J42" s="9"/>
      <c r="K42" s="325" t="s">
        <v>152</v>
      </c>
      <c r="L42" s="325"/>
    </row>
    <row r="43" spans="1:18" s="228" customFormat="1">
      <c r="A43" s="15"/>
      <c r="B43" s="215"/>
      <c r="C43" s="215"/>
      <c r="D43" s="215"/>
      <c r="E43" s="215"/>
      <c r="F43" s="215"/>
      <c r="G43" s="215"/>
      <c r="H43" s="215"/>
    </row>
    <row r="44" spans="1:18" s="228" customFormat="1">
      <c r="A44" s="15"/>
      <c r="B44" s="215"/>
      <c r="C44" s="215"/>
      <c r="D44" s="215"/>
      <c r="E44" s="215"/>
      <c r="F44" s="215"/>
      <c r="G44" s="215"/>
      <c r="H44" s="215"/>
    </row>
    <row r="45" spans="1:18" s="228" customFormat="1">
      <c r="A45" s="15"/>
      <c r="B45" s="215"/>
      <c r="C45" s="215"/>
      <c r="D45" s="215"/>
      <c r="E45" s="215"/>
      <c r="F45" s="215"/>
      <c r="G45" s="215"/>
      <c r="H45" s="215"/>
    </row>
    <row r="46" spans="1:18">
      <c r="A46" s="15"/>
      <c r="B46" s="159"/>
      <c r="C46" s="159"/>
      <c r="D46" s="159"/>
      <c r="E46" s="159"/>
      <c r="F46" s="159"/>
      <c r="G46" s="159"/>
      <c r="H46" s="159"/>
      <c r="I46" s="170"/>
      <c r="J46" s="170"/>
      <c r="K46" s="170"/>
      <c r="L46" s="170"/>
      <c r="M46" s="170"/>
      <c r="N46" s="170"/>
      <c r="O46" s="170"/>
      <c r="P46" s="170"/>
      <c r="Q46" s="170"/>
      <c r="R46" s="170"/>
    </row>
    <row r="47" spans="1:18">
      <c r="A47" s="15"/>
      <c r="B47" s="159"/>
      <c r="C47" s="159"/>
      <c r="D47" s="159"/>
      <c r="E47" s="159"/>
      <c r="F47" s="159"/>
      <c r="G47" s="159"/>
      <c r="H47" s="159"/>
      <c r="I47" s="170"/>
      <c r="J47" s="170"/>
      <c r="K47" s="170"/>
      <c r="L47" s="170"/>
      <c r="M47" s="170"/>
      <c r="N47" s="170"/>
      <c r="O47" s="170"/>
      <c r="P47" s="170"/>
      <c r="Q47" s="170"/>
      <c r="R47" s="170"/>
    </row>
    <row r="48" spans="1:18">
      <c r="A48" s="15"/>
      <c r="B48" s="159"/>
      <c r="C48" s="159"/>
      <c r="D48" s="159"/>
      <c r="E48" s="159"/>
      <c r="F48" s="159"/>
      <c r="G48" s="159"/>
      <c r="H48" s="159"/>
      <c r="I48" s="170"/>
      <c r="J48" s="170"/>
      <c r="K48" s="170"/>
      <c r="L48" s="170"/>
      <c r="M48" s="170"/>
      <c r="N48" s="170"/>
      <c r="O48" s="170"/>
      <c r="P48" s="170"/>
      <c r="Q48" s="170"/>
      <c r="R48" s="170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</sheetData>
  <mergeCells count="84">
    <mergeCell ref="A6:F6"/>
    <mergeCell ref="A7:F7"/>
    <mergeCell ref="J6:K6"/>
    <mergeCell ref="J7:K7"/>
    <mergeCell ref="M7:N7"/>
    <mergeCell ref="H4:I4"/>
    <mergeCell ref="A3:F4"/>
    <mergeCell ref="A5:F5"/>
    <mergeCell ref="J5:K5"/>
    <mergeCell ref="L3:R3"/>
    <mergeCell ref="Q4:R4"/>
    <mergeCell ref="O4:P4"/>
    <mergeCell ref="H5:I5"/>
    <mergeCell ref="J4:K4"/>
    <mergeCell ref="H3:K3"/>
    <mergeCell ref="O5:P5"/>
    <mergeCell ref="Q5:R5"/>
    <mergeCell ref="Q27:R27"/>
    <mergeCell ref="P26:R26"/>
    <mergeCell ref="E27:E28"/>
    <mergeCell ref="F27:F28"/>
    <mergeCell ref="G27:H27"/>
    <mergeCell ref="I27:J27"/>
    <mergeCell ref="K27:L27"/>
    <mergeCell ref="E26:F26"/>
    <mergeCell ref="P27:P28"/>
    <mergeCell ref="N27:O27"/>
    <mergeCell ref="G26:O26"/>
    <mergeCell ref="A23:L23"/>
    <mergeCell ref="A8:F8"/>
    <mergeCell ref="A15:B15"/>
    <mergeCell ref="C15:I15"/>
    <mergeCell ref="K15:L15"/>
    <mergeCell ref="C16:I16"/>
    <mergeCell ref="K16:L16"/>
    <mergeCell ref="A9:F9"/>
    <mergeCell ref="A10:F10"/>
    <mergeCell ref="A11:F11"/>
    <mergeCell ref="H10:I10"/>
    <mergeCell ref="J12:K12"/>
    <mergeCell ref="H11:I11"/>
    <mergeCell ref="M12:N12"/>
    <mergeCell ref="M10:N10"/>
    <mergeCell ref="M8:N8"/>
    <mergeCell ref="M11:N11"/>
    <mergeCell ref="J8:K8"/>
    <mergeCell ref="M9:N9"/>
    <mergeCell ref="A1:N1"/>
    <mergeCell ref="O8:P8"/>
    <mergeCell ref="O10:P10"/>
    <mergeCell ref="M4:N4"/>
    <mergeCell ref="J9:K9"/>
    <mergeCell ref="J10:K10"/>
    <mergeCell ref="H6:I6"/>
    <mergeCell ref="H7:I7"/>
    <mergeCell ref="H8:I8"/>
    <mergeCell ref="H9:I9"/>
    <mergeCell ref="M5:N5"/>
    <mergeCell ref="M6:N6"/>
    <mergeCell ref="O6:P6"/>
    <mergeCell ref="O7:P7"/>
    <mergeCell ref="O9:P9"/>
    <mergeCell ref="A2:H2"/>
    <mergeCell ref="K42:L42"/>
    <mergeCell ref="A41:B41"/>
    <mergeCell ref="C41:I41"/>
    <mergeCell ref="K41:L41"/>
    <mergeCell ref="Q6:R6"/>
    <mergeCell ref="Q7:R7"/>
    <mergeCell ref="Q9:R9"/>
    <mergeCell ref="Q10:R10"/>
    <mergeCell ref="O11:P11"/>
    <mergeCell ref="O12:P12"/>
    <mergeCell ref="Q12:R12"/>
    <mergeCell ref="Q8:R8"/>
    <mergeCell ref="Q11:R11"/>
    <mergeCell ref="H12:I12"/>
    <mergeCell ref="A12:F12"/>
    <mergeCell ref="J11:K11"/>
    <mergeCell ref="A26:A28"/>
    <mergeCell ref="B26:D26"/>
    <mergeCell ref="B27:B28"/>
    <mergeCell ref="C27:D27"/>
    <mergeCell ref="C42:I42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2" firstPageNumber="9" fitToHeight="0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F139"/>
  <sheetViews>
    <sheetView view="pageBreakPreview" topLeftCell="A47" zoomScale="54" zoomScaleNormal="54" zoomScaleSheetLayoutView="54" workbookViewId="0">
      <selection activeCell="AA35" sqref="AA35:AA100"/>
    </sheetView>
  </sheetViews>
  <sheetFormatPr defaultRowHeight="18.75"/>
  <cols>
    <col min="1" max="1" width="7.85546875" style="173" customWidth="1"/>
    <col min="2" max="2" width="4.42578125" style="173" customWidth="1"/>
    <col min="3" max="3" width="25.28515625" style="173" customWidth="1"/>
    <col min="4" max="6" width="8.42578125" style="173" customWidth="1"/>
    <col min="7" max="7" width="10" style="173" customWidth="1"/>
    <col min="8" max="8" width="11.28515625" style="173" customWidth="1"/>
    <col min="9" max="9" width="10.28515625" style="173" customWidth="1"/>
    <col min="10" max="29" width="15.140625" style="173" customWidth="1"/>
    <col min="30" max="32" width="9.140625" style="173"/>
    <col min="33" max="16384" width="9.140625" style="2"/>
  </cols>
  <sheetData>
    <row r="1" spans="1:32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O1" s="174"/>
      <c r="P1" s="174"/>
      <c r="Q1" s="174"/>
      <c r="R1" s="174"/>
      <c r="S1" s="174"/>
      <c r="AC1" s="174"/>
    </row>
    <row r="2" spans="1:3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O2" s="174"/>
      <c r="P2" s="174"/>
      <c r="Q2" s="174"/>
      <c r="R2" s="174"/>
      <c r="S2" s="174"/>
      <c r="AC2" s="174"/>
    </row>
    <row r="3" spans="1:32">
      <c r="A3" s="240"/>
      <c r="B3" s="240"/>
      <c r="C3" s="240" t="s">
        <v>390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</row>
    <row r="4" spans="1:32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</row>
    <row r="5" spans="1:32">
      <c r="A5" s="175"/>
      <c r="B5" s="175"/>
      <c r="C5" s="175"/>
      <c r="D5" s="175"/>
      <c r="E5" s="175"/>
      <c r="F5" s="175"/>
      <c r="G5" s="175"/>
      <c r="H5" s="175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5"/>
      <c r="W5" s="439"/>
      <c r="X5" s="439"/>
      <c r="Y5" s="439"/>
      <c r="AA5" s="440" t="s">
        <v>391</v>
      </c>
      <c r="AB5" s="440"/>
      <c r="AC5" s="440"/>
    </row>
    <row r="6" spans="1:32">
      <c r="A6" s="441" t="s">
        <v>392</v>
      </c>
      <c r="B6" s="444" t="s">
        <v>434</v>
      </c>
      <c r="C6" s="445"/>
      <c r="D6" s="445"/>
      <c r="E6" s="445"/>
      <c r="F6" s="445"/>
      <c r="G6" s="445"/>
      <c r="H6" s="445"/>
      <c r="I6" s="445"/>
      <c r="J6" s="450" t="s">
        <v>435</v>
      </c>
      <c r="K6" s="451"/>
      <c r="L6" s="451"/>
      <c r="M6" s="452"/>
      <c r="N6" s="450" t="s">
        <v>436</v>
      </c>
      <c r="O6" s="451"/>
      <c r="P6" s="451"/>
      <c r="Q6" s="452"/>
      <c r="R6" s="450" t="s">
        <v>437</v>
      </c>
      <c r="S6" s="451"/>
      <c r="T6" s="451"/>
      <c r="U6" s="452"/>
      <c r="V6" s="450" t="s">
        <v>438</v>
      </c>
      <c r="W6" s="451"/>
      <c r="X6" s="451"/>
      <c r="Y6" s="452"/>
      <c r="Z6" s="450" t="s">
        <v>172</v>
      </c>
      <c r="AA6" s="451"/>
      <c r="AB6" s="451"/>
      <c r="AC6" s="452"/>
    </row>
    <row r="7" spans="1:32">
      <c r="A7" s="442"/>
      <c r="B7" s="446"/>
      <c r="C7" s="447"/>
      <c r="D7" s="447"/>
      <c r="E7" s="447"/>
      <c r="F7" s="447"/>
      <c r="G7" s="447"/>
      <c r="H7" s="447"/>
      <c r="I7" s="447"/>
      <c r="J7" s="436" t="s">
        <v>381</v>
      </c>
      <c r="K7" s="436" t="s">
        <v>34</v>
      </c>
      <c r="L7" s="436" t="s">
        <v>35</v>
      </c>
      <c r="M7" s="436" t="s">
        <v>36</v>
      </c>
      <c r="N7" s="436" t="s">
        <v>381</v>
      </c>
      <c r="O7" s="436" t="s">
        <v>34</v>
      </c>
      <c r="P7" s="436" t="s">
        <v>35</v>
      </c>
      <c r="Q7" s="436" t="s">
        <v>36</v>
      </c>
      <c r="R7" s="436" t="s">
        <v>381</v>
      </c>
      <c r="S7" s="436" t="s">
        <v>34</v>
      </c>
      <c r="T7" s="436" t="s">
        <v>35</v>
      </c>
      <c r="U7" s="436" t="s">
        <v>36</v>
      </c>
      <c r="V7" s="436" t="s">
        <v>381</v>
      </c>
      <c r="W7" s="436" t="s">
        <v>34</v>
      </c>
      <c r="X7" s="436" t="s">
        <v>35</v>
      </c>
      <c r="Y7" s="436" t="s">
        <v>36</v>
      </c>
      <c r="Z7" s="436" t="s">
        <v>381</v>
      </c>
      <c r="AA7" s="436" t="s">
        <v>34</v>
      </c>
      <c r="AB7" s="436" t="s">
        <v>35</v>
      </c>
      <c r="AC7" s="436" t="s">
        <v>36</v>
      </c>
    </row>
    <row r="8" spans="1:32">
      <c r="A8" s="443"/>
      <c r="B8" s="448"/>
      <c r="C8" s="449"/>
      <c r="D8" s="449"/>
      <c r="E8" s="449"/>
      <c r="F8" s="449"/>
      <c r="G8" s="449"/>
      <c r="H8" s="449"/>
      <c r="I8" s="449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</row>
    <row r="9" spans="1:32">
      <c r="A9" s="242">
        <v>1</v>
      </c>
      <c r="B9" s="438">
        <v>2</v>
      </c>
      <c r="C9" s="438"/>
      <c r="D9" s="438"/>
      <c r="E9" s="438"/>
      <c r="F9" s="438"/>
      <c r="G9" s="438"/>
      <c r="H9" s="438"/>
      <c r="I9" s="438"/>
      <c r="J9" s="294">
        <v>3</v>
      </c>
      <c r="K9" s="294">
        <v>4</v>
      </c>
      <c r="L9" s="294">
        <v>5</v>
      </c>
      <c r="M9" s="294">
        <v>6</v>
      </c>
      <c r="N9" s="294">
        <v>7</v>
      </c>
      <c r="O9" s="294">
        <v>8</v>
      </c>
      <c r="P9" s="294">
        <v>9</v>
      </c>
      <c r="Q9" s="294">
        <v>10</v>
      </c>
      <c r="R9" s="294">
        <v>11</v>
      </c>
      <c r="S9" s="294">
        <v>12</v>
      </c>
      <c r="T9" s="294">
        <v>13</v>
      </c>
      <c r="U9" s="294">
        <v>14</v>
      </c>
      <c r="V9" s="294">
        <v>15</v>
      </c>
      <c r="W9" s="294">
        <v>16</v>
      </c>
      <c r="X9" s="294">
        <v>17</v>
      </c>
      <c r="Y9" s="294">
        <v>18</v>
      </c>
      <c r="Z9" s="294">
        <v>19</v>
      </c>
      <c r="AA9" s="294">
        <v>20</v>
      </c>
      <c r="AB9" s="294">
        <v>21</v>
      </c>
      <c r="AC9" s="294">
        <v>22</v>
      </c>
    </row>
    <row r="10" spans="1:32">
      <c r="A10" s="177">
        <v>1</v>
      </c>
      <c r="B10" s="433" t="s">
        <v>439</v>
      </c>
      <c r="C10" s="433"/>
      <c r="D10" s="433"/>
      <c r="E10" s="433"/>
      <c r="F10" s="433"/>
      <c r="G10" s="433"/>
      <c r="H10" s="433"/>
      <c r="I10" s="433"/>
      <c r="J10" s="293"/>
      <c r="K10" s="293"/>
      <c r="L10" s="293">
        <f t="shared" ref="L10:L103" si="0">K10-J10</f>
        <v>0</v>
      </c>
      <c r="M10" s="178" t="e">
        <f t="shared" ref="M10:M106" si="1">K10/J10*100</f>
        <v>#DIV/0!</v>
      </c>
      <c r="N10" s="293"/>
      <c r="O10" s="293"/>
      <c r="P10" s="293">
        <f t="shared" ref="P10:P103" si="2">O10-N10</f>
        <v>0</v>
      </c>
      <c r="Q10" s="178" t="e">
        <f t="shared" ref="Q10:Q106" si="3">O10/N10*100</f>
        <v>#DIV/0!</v>
      </c>
      <c r="R10" s="293"/>
      <c r="S10" s="293"/>
      <c r="T10" s="293">
        <f t="shared" ref="T10:T103" si="4">S10-R10</f>
        <v>0</v>
      </c>
      <c r="U10" s="178" t="e">
        <f t="shared" ref="U10:U106" si="5">S10/R10*100</f>
        <v>#DIV/0!</v>
      </c>
      <c r="V10" s="293"/>
      <c r="W10" s="293"/>
      <c r="X10" s="293">
        <f t="shared" ref="X10:X103" si="6">W10-V10</f>
        <v>0</v>
      </c>
      <c r="Y10" s="178" t="e">
        <f t="shared" ref="Y10:Y106" si="7">W10/V10*100</f>
        <v>#DIV/0!</v>
      </c>
      <c r="Z10" s="225">
        <f t="shared" ref="Z10:AA60" si="8">SUM(J10,N10,R10,V10)</f>
        <v>0</v>
      </c>
      <c r="AA10" s="225">
        <f t="shared" si="8"/>
        <v>0</v>
      </c>
      <c r="AB10" s="293">
        <f t="shared" ref="AB10:AB103" si="9">AA10-Z10</f>
        <v>0</v>
      </c>
      <c r="AC10" s="178" t="e">
        <f t="shared" ref="AC10:AC106" si="10">AA10/Z10*100</f>
        <v>#DIV/0!</v>
      </c>
    </row>
    <row r="11" spans="1:32">
      <c r="A11" s="177">
        <v>2</v>
      </c>
      <c r="B11" s="433" t="s">
        <v>440</v>
      </c>
      <c r="C11" s="433"/>
      <c r="D11" s="433"/>
      <c r="E11" s="433"/>
      <c r="F11" s="433"/>
      <c r="G11" s="433"/>
      <c r="H11" s="433"/>
      <c r="I11" s="433"/>
      <c r="J11" s="293"/>
      <c r="K11" s="293"/>
      <c r="L11" s="293">
        <f t="shared" si="0"/>
        <v>0</v>
      </c>
      <c r="M11" s="178" t="e">
        <f t="shared" si="1"/>
        <v>#DIV/0!</v>
      </c>
      <c r="N11" s="293"/>
      <c r="O11" s="293"/>
      <c r="P11" s="293">
        <f t="shared" si="2"/>
        <v>0</v>
      </c>
      <c r="Q11" s="178" t="e">
        <f t="shared" si="3"/>
        <v>#DIV/0!</v>
      </c>
      <c r="R11" s="293"/>
      <c r="S11" s="293"/>
      <c r="T11" s="293">
        <f t="shared" si="4"/>
        <v>0</v>
      </c>
      <c r="U11" s="178" t="e">
        <f t="shared" si="5"/>
        <v>#DIV/0!</v>
      </c>
      <c r="V11" s="293"/>
      <c r="W11" s="293"/>
      <c r="X11" s="293">
        <f t="shared" si="6"/>
        <v>0</v>
      </c>
      <c r="Y11" s="178" t="e">
        <f t="shared" si="7"/>
        <v>#DIV/0!</v>
      </c>
      <c r="Z11" s="225">
        <f t="shared" si="8"/>
        <v>0</v>
      </c>
      <c r="AA11" s="225">
        <f t="shared" si="8"/>
        <v>0</v>
      </c>
      <c r="AB11" s="293">
        <f t="shared" si="9"/>
        <v>0</v>
      </c>
      <c r="AC11" s="178" t="e">
        <f t="shared" si="10"/>
        <v>#DIV/0!</v>
      </c>
    </row>
    <row r="12" spans="1:32">
      <c r="A12" s="177"/>
      <c r="B12" s="432" t="s">
        <v>441</v>
      </c>
      <c r="C12" s="419"/>
      <c r="D12" s="419"/>
      <c r="E12" s="419"/>
      <c r="F12" s="419"/>
      <c r="G12" s="419"/>
      <c r="H12" s="419"/>
      <c r="I12" s="420"/>
      <c r="J12" s="293"/>
      <c r="K12" s="293"/>
      <c r="L12" s="293"/>
      <c r="M12" s="178"/>
      <c r="N12" s="293"/>
      <c r="O12" s="293"/>
      <c r="P12" s="293"/>
      <c r="Q12" s="178"/>
      <c r="R12" s="293"/>
      <c r="S12" s="293"/>
      <c r="T12" s="293"/>
      <c r="U12" s="178"/>
      <c r="V12" s="293">
        <v>1190</v>
      </c>
      <c r="W12" s="293">
        <v>1190</v>
      </c>
      <c r="X12" s="293"/>
      <c r="Y12" s="178"/>
      <c r="Z12" s="225">
        <f t="shared" si="8"/>
        <v>1190</v>
      </c>
      <c r="AA12" s="225">
        <f t="shared" si="8"/>
        <v>1190</v>
      </c>
      <c r="AB12" s="293">
        <f t="shared" si="9"/>
        <v>0</v>
      </c>
      <c r="AC12" s="178">
        <f t="shared" si="10"/>
        <v>100</v>
      </c>
    </row>
    <row r="13" spans="1:32">
      <c r="A13" s="177"/>
      <c r="B13" s="432" t="s">
        <v>442</v>
      </c>
      <c r="C13" s="419"/>
      <c r="D13" s="419"/>
      <c r="E13" s="419"/>
      <c r="F13" s="419"/>
      <c r="G13" s="419"/>
      <c r="H13" s="419"/>
      <c r="I13" s="420"/>
      <c r="J13" s="293"/>
      <c r="K13" s="293"/>
      <c r="L13" s="293"/>
      <c r="M13" s="178"/>
      <c r="N13" s="293"/>
      <c r="O13" s="293"/>
      <c r="P13" s="293"/>
      <c r="Q13" s="178"/>
      <c r="R13" s="293"/>
      <c r="S13" s="293"/>
      <c r="T13" s="293"/>
      <c r="U13" s="178"/>
      <c r="V13" s="293">
        <v>42</v>
      </c>
      <c r="W13" s="293">
        <v>42</v>
      </c>
      <c r="X13" s="293"/>
      <c r="Y13" s="178"/>
      <c r="Z13" s="225">
        <f t="shared" si="8"/>
        <v>42</v>
      </c>
      <c r="AA13" s="225">
        <f t="shared" si="8"/>
        <v>42</v>
      </c>
      <c r="AB13" s="293">
        <f t="shared" si="9"/>
        <v>0</v>
      </c>
      <c r="AC13" s="178">
        <f t="shared" si="10"/>
        <v>100</v>
      </c>
    </row>
    <row r="14" spans="1:32">
      <c r="A14" s="177"/>
      <c r="B14" s="431" t="str">
        <f>'[36]VI-VII джер.кап.інв.'!B13</f>
        <v>Генератор GEN 11</v>
      </c>
      <c r="C14" s="419"/>
      <c r="D14" s="419"/>
      <c r="E14" s="419"/>
      <c r="F14" s="419"/>
      <c r="G14" s="419"/>
      <c r="H14" s="419"/>
      <c r="I14" s="420"/>
      <c r="J14" s="293"/>
      <c r="K14" s="293"/>
      <c r="L14" s="293"/>
      <c r="M14" s="178"/>
      <c r="N14" s="293"/>
      <c r="O14" s="293"/>
      <c r="P14" s="293"/>
      <c r="Q14" s="178"/>
      <c r="R14" s="293"/>
      <c r="S14" s="293"/>
      <c r="T14" s="293"/>
      <c r="U14" s="178"/>
      <c r="V14" s="293">
        <v>537</v>
      </c>
      <c r="W14" s="293"/>
      <c r="X14" s="293"/>
      <c r="Y14" s="178"/>
      <c r="Z14" s="225">
        <f t="shared" si="8"/>
        <v>537</v>
      </c>
      <c r="AA14" s="225">
        <f t="shared" si="8"/>
        <v>0</v>
      </c>
      <c r="AB14" s="293">
        <f t="shared" si="9"/>
        <v>-537</v>
      </c>
      <c r="AC14" s="178">
        <f t="shared" si="10"/>
        <v>0</v>
      </c>
    </row>
    <row r="15" spans="1:32">
      <c r="A15" s="177"/>
      <c r="B15" s="431" t="str">
        <f>'[36]VI-VII джер.кап.інв.'!B14</f>
        <v>Ножний привід генератора GEN 11 для ультрозвукових інструментів Harmonic</v>
      </c>
      <c r="C15" s="419"/>
      <c r="D15" s="419"/>
      <c r="E15" s="419"/>
      <c r="F15" s="419"/>
      <c r="G15" s="419"/>
      <c r="H15" s="419"/>
      <c r="I15" s="420"/>
      <c r="J15" s="293"/>
      <c r="K15" s="293"/>
      <c r="L15" s="293"/>
      <c r="M15" s="178"/>
      <c r="N15" s="293"/>
      <c r="O15" s="293"/>
      <c r="P15" s="293"/>
      <c r="Q15" s="178"/>
      <c r="R15" s="293"/>
      <c r="S15" s="293"/>
      <c r="T15" s="293"/>
      <c r="U15" s="178"/>
      <c r="V15" s="293">
        <v>56</v>
      </c>
      <c r="W15" s="293"/>
      <c r="X15" s="293"/>
      <c r="Y15" s="178"/>
      <c r="Z15" s="225">
        <f t="shared" si="8"/>
        <v>56</v>
      </c>
      <c r="AA15" s="225">
        <f t="shared" si="8"/>
        <v>0</v>
      </c>
      <c r="AB15" s="293">
        <f t="shared" si="9"/>
        <v>-56</v>
      </c>
      <c r="AC15" s="178">
        <f t="shared" si="10"/>
        <v>0</v>
      </c>
    </row>
    <row r="16" spans="1:32">
      <c r="A16" s="177"/>
      <c r="B16" s="431" t="str">
        <f>'[36]VI-VII джер.кап.інв.'!B15</f>
        <v>Адаптер до генератора GEN 11</v>
      </c>
      <c r="C16" s="419"/>
      <c r="D16" s="419"/>
      <c r="E16" s="419"/>
      <c r="F16" s="419"/>
      <c r="G16" s="419"/>
      <c r="H16" s="419"/>
      <c r="I16" s="420"/>
      <c r="J16" s="293"/>
      <c r="K16" s="293"/>
      <c r="L16" s="293"/>
      <c r="M16" s="178"/>
      <c r="N16" s="293"/>
      <c r="O16" s="293"/>
      <c r="P16" s="293"/>
      <c r="Q16" s="178"/>
      <c r="R16" s="293"/>
      <c r="S16" s="293"/>
      <c r="T16" s="293"/>
      <c r="U16" s="178"/>
      <c r="V16" s="293">
        <v>19</v>
      </c>
      <c r="W16" s="293"/>
      <c r="X16" s="293"/>
      <c r="Y16" s="178"/>
      <c r="Z16" s="225">
        <f t="shared" si="8"/>
        <v>19</v>
      </c>
      <c r="AA16" s="225">
        <f t="shared" si="8"/>
        <v>0</v>
      </c>
      <c r="AB16" s="293">
        <f t="shared" si="9"/>
        <v>-19</v>
      </c>
      <c r="AC16" s="178">
        <f t="shared" si="10"/>
        <v>0</v>
      </c>
    </row>
    <row r="17" spans="1:29">
      <c r="A17" s="177"/>
      <c r="B17" s="432" t="s">
        <v>443</v>
      </c>
      <c r="C17" s="419"/>
      <c r="D17" s="419"/>
      <c r="E17" s="419"/>
      <c r="F17" s="419"/>
      <c r="G17" s="419"/>
      <c r="H17" s="419"/>
      <c r="I17" s="420"/>
      <c r="J17" s="293"/>
      <c r="K17" s="293"/>
      <c r="L17" s="293"/>
      <c r="M17" s="178"/>
      <c r="N17" s="293"/>
      <c r="O17" s="293"/>
      <c r="P17" s="293"/>
      <c r="Q17" s="178"/>
      <c r="R17" s="293"/>
      <c r="S17" s="293"/>
      <c r="T17" s="293"/>
      <c r="U17" s="178"/>
      <c r="V17" s="293">
        <v>201</v>
      </c>
      <c r="W17" s="293">
        <v>201</v>
      </c>
      <c r="X17" s="293"/>
      <c r="Y17" s="178"/>
      <c r="Z17" s="225">
        <f t="shared" si="8"/>
        <v>201</v>
      </c>
      <c r="AA17" s="225">
        <f t="shared" si="8"/>
        <v>201</v>
      </c>
      <c r="AB17" s="293">
        <f t="shared" si="9"/>
        <v>0</v>
      </c>
      <c r="AC17" s="178">
        <f t="shared" si="10"/>
        <v>100</v>
      </c>
    </row>
    <row r="18" spans="1:29">
      <c r="A18" s="177"/>
      <c r="B18" s="432" t="s">
        <v>444</v>
      </c>
      <c r="C18" s="419"/>
      <c r="D18" s="419"/>
      <c r="E18" s="419"/>
      <c r="F18" s="419"/>
      <c r="G18" s="419"/>
      <c r="H18" s="419"/>
      <c r="I18" s="420"/>
      <c r="J18" s="293"/>
      <c r="K18" s="293"/>
      <c r="L18" s="293"/>
      <c r="M18" s="178"/>
      <c r="N18" s="293"/>
      <c r="O18" s="293"/>
      <c r="P18" s="293"/>
      <c r="Q18" s="178"/>
      <c r="R18" s="293"/>
      <c r="S18" s="293"/>
      <c r="T18" s="293"/>
      <c r="U18" s="178"/>
      <c r="V18" s="293">
        <v>1300</v>
      </c>
      <c r="W18" s="293">
        <v>1300</v>
      </c>
      <c r="X18" s="293"/>
      <c r="Y18" s="178"/>
      <c r="Z18" s="225">
        <f t="shared" si="8"/>
        <v>1300</v>
      </c>
      <c r="AA18" s="225">
        <f t="shared" si="8"/>
        <v>1300</v>
      </c>
      <c r="AB18" s="293">
        <f t="shared" si="9"/>
        <v>0</v>
      </c>
      <c r="AC18" s="178">
        <f t="shared" si="10"/>
        <v>100</v>
      </c>
    </row>
    <row r="19" spans="1:29">
      <c r="A19" s="177"/>
      <c r="B19" s="432" t="s">
        <v>445</v>
      </c>
      <c r="C19" s="419"/>
      <c r="D19" s="419"/>
      <c r="E19" s="419"/>
      <c r="F19" s="419"/>
      <c r="G19" s="419"/>
      <c r="H19" s="419"/>
      <c r="I19" s="420"/>
      <c r="J19" s="293"/>
      <c r="K19" s="293"/>
      <c r="L19" s="293"/>
      <c r="M19" s="178"/>
      <c r="N19" s="293"/>
      <c r="O19" s="293"/>
      <c r="P19" s="293"/>
      <c r="Q19" s="178"/>
      <c r="R19" s="293"/>
      <c r="S19" s="293"/>
      <c r="T19" s="293"/>
      <c r="U19" s="178"/>
      <c r="V19" s="293">
        <v>26</v>
      </c>
      <c r="W19" s="293">
        <v>26</v>
      </c>
      <c r="X19" s="293"/>
      <c r="Y19" s="178"/>
      <c r="Z19" s="225">
        <f t="shared" si="8"/>
        <v>26</v>
      </c>
      <c r="AA19" s="225">
        <f t="shared" si="8"/>
        <v>26</v>
      </c>
      <c r="AB19" s="293">
        <f t="shared" si="9"/>
        <v>0</v>
      </c>
      <c r="AC19" s="178">
        <f t="shared" si="10"/>
        <v>100</v>
      </c>
    </row>
    <row r="20" spans="1:29">
      <c r="A20" s="177"/>
      <c r="B20" s="432" t="s">
        <v>446</v>
      </c>
      <c r="C20" s="419"/>
      <c r="D20" s="419"/>
      <c r="E20" s="419"/>
      <c r="F20" s="419"/>
      <c r="G20" s="419"/>
      <c r="H20" s="419"/>
      <c r="I20" s="420"/>
      <c r="J20" s="293"/>
      <c r="K20" s="293"/>
      <c r="L20" s="293"/>
      <c r="M20" s="178"/>
      <c r="N20" s="293"/>
      <c r="O20" s="293"/>
      <c r="P20" s="293"/>
      <c r="Q20" s="178"/>
      <c r="R20" s="293"/>
      <c r="S20" s="293"/>
      <c r="T20" s="293"/>
      <c r="U20" s="178"/>
      <c r="V20" s="293">
        <v>300</v>
      </c>
      <c r="W20" s="293">
        <v>83</v>
      </c>
      <c r="X20" s="293"/>
      <c r="Y20" s="178"/>
      <c r="Z20" s="225">
        <f t="shared" si="8"/>
        <v>300</v>
      </c>
      <c r="AA20" s="225">
        <f t="shared" si="8"/>
        <v>83</v>
      </c>
      <c r="AB20" s="293">
        <f t="shared" si="9"/>
        <v>-217</v>
      </c>
      <c r="AC20" s="178">
        <f t="shared" si="10"/>
        <v>27.666666666666668</v>
      </c>
    </row>
    <row r="21" spans="1:29">
      <c r="A21" s="177"/>
      <c r="B21" s="432" t="s">
        <v>447</v>
      </c>
      <c r="C21" s="419"/>
      <c r="D21" s="419"/>
      <c r="E21" s="419"/>
      <c r="F21" s="419"/>
      <c r="G21" s="419"/>
      <c r="H21" s="419"/>
      <c r="I21" s="420"/>
      <c r="J21" s="293"/>
      <c r="K21" s="293"/>
      <c r="L21" s="293"/>
      <c r="M21" s="178"/>
      <c r="N21" s="293"/>
      <c r="O21" s="293"/>
      <c r="P21" s="293"/>
      <c r="Q21" s="178"/>
      <c r="R21" s="293"/>
      <c r="S21" s="293"/>
      <c r="T21" s="293"/>
      <c r="U21" s="178"/>
      <c r="V21" s="293">
        <v>776</v>
      </c>
      <c r="W21" s="293">
        <v>776</v>
      </c>
      <c r="X21" s="293"/>
      <c r="Y21" s="178"/>
      <c r="Z21" s="225">
        <f t="shared" si="8"/>
        <v>776</v>
      </c>
      <c r="AA21" s="225">
        <f t="shared" si="8"/>
        <v>776</v>
      </c>
      <c r="AB21" s="293">
        <f t="shared" si="9"/>
        <v>0</v>
      </c>
      <c r="AC21" s="178">
        <f t="shared" si="10"/>
        <v>100</v>
      </c>
    </row>
    <row r="22" spans="1:29">
      <c r="A22" s="177"/>
      <c r="B22" s="432" t="s">
        <v>448</v>
      </c>
      <c r="C22" s="419"/>
      <c r="D22" s="419"/>
      <c r="E22" s="419"/>
      <c r="F22" s="419"/>
      <c r="G22" s="419"/>
      <c r="H22" s="419"/>
      <c r="I22" s="420"/>
      <c r="J22" s="293"/>
      <c r="K22" s="293"/>
      <c r="L22" s="293"/>
      <c r="M22" s="178"/>
      <c r="N22" s="293"/>
      <c r="O22" s="293"/>
      <c r="P22" s="293"/>
      <c r="Q22" s="178"/>
      <c r="R22" s="293"/>
      <c r="S22" s="293"/>
      <c r="T22" s="293"/>
      <c r="U22" s="178"/>
      <c r="V22" s="293">
        <v>46</v>
      </c>
      <c r="W22" s="293">
        <v>46</v>
      </c>
      <c r="X22" s="293"/>
      <c r="Y22" s="178"/>
      <c r="Z22" s="225">
        <f t="shared" si="8"/>
        <v>46</v>
      </c>
      <c r="AA22" s="225">
        <f t="shared" si="8"/>
        <v>46</v>
      </c>
      <c r="AB22" s="293">
        <f t="shared" si="9"/>
        <v>0</v>
      </c>
      <c r="AC22" s="178">
        <f t="shared" si="10"/>
        <v>100</v>
      </c>
    </row>
    <row r="23" spans="1:29">
      <c r="A23" s="177"/>
      <c r="B23" s="432" t="s">
        <v>449</v>
      </c>
      <c r="C23" s="419"/>
      <c r="D23" s="419"/>
      <c r="E23" s="419"/>
      <c r="F23" s="419"/>
      <c r="G23" s="419"/>
      <c r="H23" s="419"/>
      <c r="I23" s="420"/>
      <c r="J23" s="293"/>
      <c r="K23" s="293"/>
      <c r="L23" s="293"/>
      <c r="M23" s="178"/>
      <c r="N23" s="293"/>
      <c r="O23" s="293"/>
      <c r="P23" s="293"/>
      <c r="Q23" s="178"/>
      <c r="R23" s="293"/>
      <c r="S23" s="293"/>
      <c r="T23" s="293"/>
      <c r="U23" s="178"/>
      <c r="V23" s="293">
        <v>84</v>
      </c>
      <c r="W23" s="293">
        <v>84</v>
      </c>
      <c r="X23" s="293"/>
      <c r="Y23" s="178"/>
      <c r="Z23" s="225">
        <f t="shared" si="8"/>
        <v>84</v>
      </c>
      <c r="AA23" s="225">
        <f t="shared" si="8"/>
        <v>84</v>
      </c>
      <c r="AB23" s="293">
        <f t="shared" si="9"/>
        <v>0</v>
      </c>
      <c r="AC23" s="178">
        <f t="shared" si="10"/>
        <v>100</v>
      </c>
    </row>
    <row r="24" spans="1:29">
      <c r="A24" s="177"/>
      <c r="B24" s="432" t="s">
        <v>450</v>
      </c>
      <c r="C24" s="419"/>
      <c r="D24" s="419"/>
      <c r="E24" s="419"/>
      <c r="F24" s="419"/>
      <c r="G24" s="419"/>
      <c r="H24" s="419"/>
      <c r="I24" s="420"/>
      <c r="J24" s="293"/>
      <c r="K24" s="293"/>
      <c r="L24" s="293"/>
      <c r="M24" s="178"/>
      <c r="N24" s="293"/>
      <c r="O24" s="293"/>
      <c r="P24" s="293"/>
      <c r="Q24" s="178"/>
      <c r="R24" s="293"/>
      <c r="S24" s="293"/>
      <c r="T24" s="293"/>
      <c r="U24" s="178"/>
      <c r="V24" s="293">
        <v>820</v>
      </c>
      <c r="W24" s="293"/>
      <c r="X24" s="293"/>
      <c r="Y24" s="178"/>
      <c r="Z24" s="225">
        <f t="shared" si="8"/>
        <v>820</v>
      </c>
      <c r="AA24" s="225">
        <f t="shared" si="8"/>
        <v>0</v>
      </c>
      <c r="AB24" s="293">
        <f t="shared" si="9"/>
        <v>-820</v>
      </c>
      <c r="AC24" s="178">
        <f t="shared" si="10"/>
        <v>0</v>
      </c>
    </row>
    <row r="25" spans="1:29">
      <c r="A25" s="177"/>
      <c r="B25" s="432" t="s">
        <v>451</v>
      </c>
      <c r="C25" s="419"/>
      <c r="D25" s="419"/>
      <c r="E25" s="419"/>
      <c r="F25" s="419"/>
      <c r="G25" s="419"/>
      <c r="H25" s="419"/>
      <c r="I25" s="420"/>
      <c r="J25" s="293"/>
      <c r="K25" s="293"/>
      <c r="L25" s="293"/>
      <c r="M25" s="178"/>
      <c r="N25" s="293"/>
      <c r="O25" s="293"/>
      <c r="P25" s="293"/>
      <c r="Q25" s="178"/>
      <c r="R25" s="293"/>
      <c r="S25" s="293"/>
      <c r="T25" s="293"/>
      <c r="U25" s="178"/>
      <c r="V25" s="293">
        <v>4509</v>
      </c>
      <c r="W25" s="293"/>
      <c r="X25" s="293"/>
      <c r="Y25" s="178"/>
      <c r="Z25" s="225">
        <f t="shared" si="8"/>
        <v>4509</v>
      </c>
      <c r="AA25" s="225">
        <f t="shared" si="8"/>
        <v>0</v>
      </c>
      <c r="AB25" s="293">
        <f t="shared" si="9"/>
        <v>-4509</v>
      </c>
      <c r="AC25" s="178">
        <f t="shared" si="10"/>
        <v>0</v>
      </c>
    </row>
    <row r="26" spans="1:29">
      <c r="A26" s="177"/>
      <c r="B26" s="432" t="s">
        <v>452</v>
      </c>
      <c r="C26" s="419"/>
      <c r="D26" s="419"/>
      <c r="E26" s="419"/>
      <c r="F26" s="419"/>
      <c r="G26" s="419"/>
      <c r="H26" s="419"/>
      <c r="I26" s="420"/>
      <c r="J26" s="293"/>
      <c r="K26" s="293"/>
      <c r="L26" s="293"/>
      <c r="M26" s="178"/>
      <c r="N26" s="293"/>
      <c r="O26" s="293"/>
      <c r="P26" s="293"/>
      <c r="Q26" s="178"/>
      <c r="R26" s="293"/>
      <c r="S26" s="293"/>
      <c r="T26" s="293"/>
      <c r="U26" s="178"/>
      <c r="V26" s="293">
        <v>540</v>
      </c>
      <c r="W26" s="293"/>
      <c r="X26" s="293"/>
      <c r="Y26" s="178"/>
      <c r="Z26" s="225">
        <f t="shared" si="8"/>
        <v>540</v>
      </c>
      <c r="AA26" s="225">
        <f t="shared" si="8"/>
        <v>0</v>
      </c>
      <c r="AB26" s="293">
        <f t="shared" si="9"/>
        <v>-540</v>
      </c>
      <c r="AC26" s="178">
        <f t="shared" si="10"/>
        <v>0</v>
      </c>
    </row>
    <row r="27" spans="1:29">
      <c r="A27" s="177"/>
      <c r="B27" s="432" t="s">
        <v>453</v>
      </c>
      <c r="C27" s="419"/>
      <c r="D27" s="419"/>
      <c r="E27" s="419"/>
      <c r="F27" s="419"/>
      <c r="G27" s="419"/>
      <c r="H27" s="419"/>
      <c r="I27" s="420"/>
      <c r="J27" s="293"/>
      <c r="K27" s="293"/>
      <c r="L27" s="293"/>
      <c r="M27" s="178"/>
      <c r="N27" s="293"/>
      <c r="O27" s="293"/>
      <c r="P27" s="293"/>
      <c r="Q27" s="178"/>
      <c r="R27" s="293"/>
      <c r="S27" s="293"/>
      <c r="T27" s="293"/>
      <c r="U27" s="178"/>
      <c r="V27" s="293">
        <v>1819</v>
      </c>
      <c r="W27" s="293"/>
      <c r="X27" s="293"/>
      <c r="Y27" s="178"/>
      <c r="Z27" s="225">
        <f t="shared" si="8"/>
        <v>1819</v>
      </c>
      <c r="AA27" s="225">
        <f t="shared" si="8"/>
        <v>0</v>
      </c>
      <c r="AB27" s="293">
        <f t="shared" si="9"/>
        <v>-1819</v>
      </c>
      <c r="AC27" s="178">
        <f t="shared" si="10"/>
        <v>0</v>
      </c>
    </row>
    <row r="28" spans="1:29">
      <c r="A28" s="177"/>
      <c r="B28" s="432" t="s">
        <v>454</v>
      </c>
      <c r="C28" s="419"/>
      <c r="D28" s="419"/>
      <c r="E28" s="419"/>
      <c r="F28" s="419"/>
      <c r="G28" s="419"/>
      <c r="H28" s="419"/>
      <c r="I28" s="420"/>
      <c r="J28" s="293"/>
      <c r="K28" s="293"/>
      <c r="L28" s="293"/>
      <c r="M28" s="178"/>
      <c r="N28" s="293"/>
      <c r="O28" s="293"/>
      <c r="P28" s="293"/>
      <c r="Q28" s="178"/>
      <c r="R28" s="293"/>
      <c r="S28" s="293"/>
      <c r="T28" s="293"/>
      <c r="U28" s="178"/>
      <c r="V28" s="293">
        <v>39</v>
      </c>
      <c r="W28" s="293"/>
      <c r="X28" s="293"/>
      <c r="Y28" s="178"/>
      <c r="Z28" s="225">
        <f t="shared" si="8"/>
        <v>39</v>
      </c>
      <c r="AA28" s="225">
        <f t="shared" si="8"/>
        <v>0</v>
      </c>
      <c r="AB28" s="293">
        <f t="shared" si="9"/>
        <v>-39</v>
      </c>
      <c r="AC28" s="178">
        <f t="shared" si="10"/>
        <v>0</v>
      </c>
    </row>
    <row r="29" spans="1:29">
      <c r="A29" s="177"/>
      <c r="B29" s="432" t="s">
        <v>455</v>
      </c>
      <c r="C29" s="419"/>
      <c r="D29" s="419"/>
      <c r="E29" s="419"/>
      <c r="F29" s="419"/>
      <c r="G29" s="419"/>
      <c r="H29" s="419"/>
      <c r="I29" s="420"/>
      <c r="J29" s="293"/>
      <c r="K29" s="293"/>
      <c r="L29" s="293"/>
      <c r="M29" s="178"/>
      <c r="N29" s="293"/>
      <c r="O29" s="293"/>
      <c r="P29" s="293"/>
      <c r="Q29" s="178"/>
      <c r="R29" s="293"/>
      <c r="S29" s="293"/>
      <c r="T29" s="293"/>
      <c r="U29" s="178"/>
      <c r="V29" s="293">
        <v>55</v>
      </c>
      <c r="W29" s="293"/>
      <c r="X29" s="293"/>
      <c r="Y29" s="178"/>
      <c r="Z29" s="225">
        <f t="shared" si="8"/>
        <v>55</v>
      </c>
      <c r="AA29" s="225">
        <f t="shared" si="8"/>
        <v>0</v>
      </c>
      <c r="AB29" s="293">
        <f t="shared" si="9"/>
        <v>-55</v>
      </c>
      <c r="AC29" s="178">
        <f t="shared" si="10"/>
        <v>0</v>
      </c>
    </row>
    <row r="30" spans="1:29">
      <c r="A30" s="177"/>
      <c r="B30" s="432" t="s">
        <v>456</v>
      </c>
      <c r="C30" s="419"/>
      <c r="D30" s="419"/>
      <c r="E30" s="419"/>
      <c r="F30" s="419"/>
      <c r="G30" s="419"/>
      <c r="H30" s="419"/>
      <c r="I30" s="420"/>
      <c r="J30" s="293"/>
      <c r="K30" s="293"/>
      <c r="L30" s="293"/>
      <c r="M30" s="178"/>
      <c r="N30" s="293"/>
      <c r="O30" s="293">
        <v>1307</v>
      </c>
      <c r="P30" s="293"/>
      <c r="Q30" s="178"/>
      <c r="R30" s="293"/>
      <c r="S30" s="293"/>
      <c r="T30" s="293"/>
      <c r="U30" s="178"/>
      <c r="V30" s="293"/>
      <c r="W30" s="293"/>
      <c r="X30" s="293"/>
      <c r="Y30" s="178"/>
      <c r="Z30" s="225">
        <f t="shared" si="8"/>
        <v>0</v>
      </c>
      <c r="AA30" s="225">
        <f t="shared" si="8"/>
        <v>1307</v>
      </c>
      <c r="AB30" s="293">
        <f t="shared" si="9"/>
        <v>1307</v>
      </c>
      <c r="AC30" s="178" t="e">
        <f t="shared" si="10"/>
        <v>#DIV/0!</v>
      </c>
    </row>
    <row r="31" spans="1:29">
      <c r="A31" s="177"/>
      <c r="B31" s="432" t="s">
        <v>457</v>
      </c>
      <c r="C31" s="419"/>
      <c r="D31" s="419"/>
      <c r="E31" s="419"/>
      <c r="F31" s="419"/>
      <c r="G31" s="419"/>
      <c r="H31" s="419"/>
      <c r="I31" s="420"/>
      <c r="J31" s="293"/>
      <c r="K31" s="293"/>
      <c r="L31" s="293"/>
      <c r="M31" s="178"/>
      <c r="N31" s="293"/>
      <c r="O31" s="293">
        <v>672</v>
      </c>
      <c r="P31" s="293"/>
      <c r="Q31" s="178"/>
      <c r="R31" s="293"/>
      <c r="S31" s="293"/>
      <c r="T31" s="293"/>
      <c r="U31" s="178"/>
      <c r="V31" s="293"/>
      <c r="W31" s="293"/>
      <c r="X31" s="293"/>
      <c r="Y31" s="178"/>
      <c r="Z31" s="225">
        <f t="shared" si="8"/>
        <v>0</v>
      </c>
      <c r="AA31" s="225">
        <f t="shared" si="8"/>
        <v>672</v>
      </c>
      <c r="AB31" s="293">
        <f t="shared" si="9"/>
        <v>672</v>
      </c>
      <c r="AC31" s="178" t="e">
        <f t="shared" si="10"/>
        <v>#DIV/0!</v>
      </c>
    </row>
    <row r="32" spans="1:29">
      <c r="A32" s="177"/>
      <c r="B32" s="432" t="s">
        <v>458</v>
      </c>
      <c r="C32" s="419"/>
      <c r="D32" s="419"/>
      <c r="E32" s="419"/>
      <c r="F32" s="419"/>
      <c r="G32" s="419"/>
      <c r="H32" s="419"/>
      <c r="I32" s="420"/>
      <c r="J32" s="293"/>
      <c r="K32" s="293"/>
      <c r="L32" s="293"/>
      <c r="M32" s="178"/>
      <c r="N32" s="293"/>
      <c r="O32" s="293">
        <v>81</v>
      </c>
      <c r="P32" s="293"/>
      <c r="Q32" s="178"/>
      <c r="R32" s="293"/>
      <c r="S32" s="293"/>
      <c r="T32" s="293"/>
      <c r="U32" s="178"/>
      <c r="V32" s="293"/>
      <c r="W32" s="293"/>
      <c r="X32" s="293"/>
      <c r="Y32" s="178"/>
      <c r="Z32" s="225">
        <f t="shared" si="8"/>
        <v>0</v>
      </c>
      <c r="AA32" s="225">
        <f t="shared" si="8"/>
        <v>81</v>
      </c>
      <c r="AB32" s="293">
        <f t="shared" si="9"/>
        <v>81</v>
      </c>
      <c r="AC32" s="178" t="e">
        <f t="shared" si="10"/>
        <v>#DIV/0!</v>
      </c>
    </row>
    <row r="33" spans="1:29">
      <c r="A33" s="177">
        <v>3</v>
      </c>
      <c r="B33" s="423" t="s">
        <v>368</v>
      </c>
      <c r="C33" s="424"/>
      <c r="D33" s="424"/>
      <c r="E33" s="424"/>
      <c r="F33" s="424"/>
      <c r="G33" s="424"/>
      <c r="H33" s="424"/>
      <c r="I33" s="453"/>
      <c r="J33" s="293"/>
      <c r="K33" s="293"/>
      <c r="L33" s="293">
        <f t="shared" si="0"/>
        <v>0</v>
      </c>
      <c r="M33" s="178" t="e">
        <f t="shared" si="1"/>
        <v>#DIV/0!</v>
      </c>
      <c r="N33" s="293"/>
      <c r="O33" s="293"/>
      <c r="P33" s="293">
        <f t="shared" si="2"/>
        <v>0</v>
      </c>
      <c r="Q33" s="178" t="e">
        <f t="shared" si="3"/>
        <v>#DIV/0!</v>
      </c>
      <c r="R33" s="293"/>
      <c r="S33" s="293"/>
      <c r="T33" s="293">
        <f t="shared" si="4"/>
        <v>0</v>
      </c>
      <c r="U33" s="178" t="e">
        <f t="shared" si="5"/>
        <v>#DIV/0!</v>
      </c>
      <c r="V33" s="293"/>
      <c r="W33" s="293"/>
      <c r="X33" s="293"/>
      <c r="Y33" s="178" t="e">
        <f t="shared" si="7"/>
        <v>#DIV/0!</v>
      </c>
      <c r="Z33" s="225">
        <f t="shared" si="8"/>
        <v>0</v>
      </c>
      <c r="AA33" s="225">
        <f t="shared" si="8"/>
        <v>0</v>
      </c>
      <c r="AB33" s="293">
        <f t="shared" si="9"/>
        <v>0</v>
      </c>
      <c r="AC33" s="178" t="e">
        <f t="shared" si="10"/>
        <v>#DIV/0!</v>
      </c>
    </row>
    <row r="34" spans="1:29">
      <c r="A34" s="177"/>
      <c r="B34" s="432" t="s">
        <v>459</v>
      </c>
      <c r="C34" s="419"/>
      <c r="D34" s="419"/>
      <c r="E34" s="419"/>
      <c r="F34" s="419"/>
      <c r="G34" s="419"/>
      <c r="H34" s="419"/>
      <c r="I34" s="420"/>
      <c r="J34" s="293"/>
      <c r="K34" s="293"/>
      <c r="L34" s="293"/>
      <c r="M34" s="178"/>
      <c r="N34" s="293"/>
      <c r="O34" s="293"/>
      <c r="P34" s="293"/>
      <c r="Q34" s="178"/>
      <c r="R34" s="293"/>
      <c r="S34" s="293"/>
      <c r="T34" s="293"/>
      <c r="U34" s="178"/>
      <c r="V34" s="293">
        <v>72</v>
      </c>
      <c r="W34" s="293"/>
      <c r="X34" s="293"/>
      <c r="Y34" s="178"/>
      <c r="Z34" s="225">
        <f t="shared" si="8"/>
        <v>72</v>
      </c>
      <c r="AA34" s="225">
        <f t="shared" si="8"/>
        <v>0</v>
      </c>
      <c r="AB34" s="293">
        <f t="shared" si="9"/>
        <v>-72</v>
      </c>
      <c r="AC34" s="178">
        <f t="shared" si="10"/>
        <v>0</v>
      </c>
    </row>
    <row r="35" spans="1:29">
      <c r="A35" s="177"/>
      <c r="B35" s="432" t="s">
        <v>460</v>
      </c>
      <c r="C35" s="419"/>
      <c r="D35" s="419"/>
      <c r="E35" s="419"/>
      <c r="F35" s="419"/>
      <c r="G35" s="419"/>
      <c r="H35" s="419"/>
      <c r="I35" s="420"/>
      <c r="J35" s="293"/>
      <c r="K35" s="293"/>
      <c r="L35" s="293"/>
      <c r="M35" s="178"/>
      <c r="N35" s="293"/>
      <c r="O35" s="293"/>
      <c r="P35" s="293"/>
      <c r="Q35" s="178"/>
      <c r="R35" s="293"/>
      <c r="S35" s="293"/>
      <c r="T35" s="293"/>
      <c r="U35" s="178"/>
      <c r="V35" s="293">
        <v>3</v>
      </c>
      <c r="W35" s="293">
        <v>3</v>
      </c>
      <c r="X35" s="293"/>
      <c r="Y35" s="178"/>
      <c r="Z35" s="225">
        <f t="shared" si="8"/>
        <v>3</v>
      </c>
      <c r="AA35" s="225">
        <f t="shared" si="8"/>
        <v>3</v>
      </c>
      <c r="AB35" s="293">
        <f t="shared" si="9"/>
        <v>0</v>
      </c>
      <c r="AC35" s="178">
        <f t="shared" si="10"/>
        <v>100</v>
      </c>
    </row>
    <row r="36" spans="1:29">
      <c r="A36" s="177"/>
      <c r="B36" s="432" t="s">
        <v>461</v>
      </c>
      <c r="C36" s="419"/>
      <c r="D36" s="419"/>
      <c r="E36" s="419"/>
      <c r="F36" s="419"/>
      <c r="G36" s="419"/>
      <c r="H36" s="419"/>
      <c r="I36" s="420"/>
      <c r="J36" s="293"/>
      <c r="K36" s="293"/>
      <c r="L36" s="293"/>
      <c r="M36" s="178"/>
      <c r="N36" s="293"/>
      <c r="O36" s="293"/>
      <c r="P36" s="293"/>
      <c r="Q36" s="178"/>
      <c r="R36" s="293"/>
      <c r="S36" s="293"/>
      <c r="T36" s="293"/>
      <c r="U36" s="178"/>
      <c r="V36" s="293">
        <v>53</v>
      </c>
      <c r="W36" s="293">
        <v>53</v>
      </c>
      <c r="X36" s="293"/>
      <c r="Y36" s="178"/>
      <c r="Z36" s="225">
        <f t="shared" si="8"/>
        <v>53</v>
      </c>
      <c r="AA36" s="225">
        <f t="shared" si="8"/>
        <v>53</v>
      </c>
      <c r="AB36" s="293">
        <f t="shared" si="9"/>
        <v>0</v>
      </c>
      <c r="AC36" s="178">
        <f t="shared" si="10"/>
        <v>100</v>
      </c>
    </row>
    <row r="37" spans="1:29">
      <c r="A37" s="177"/>
      <c r="B37" s="432" t="s">
        <v>462</v>
      </c>
      <c r="C37" s="419"/>
      <c r="D37" s="419"/>
      <c r="E37" s="419"/>
      <c r="F37" s="419"/>
      <c r="G37" s="419"/>
      <c r="H37" s="419"/>
      <c r="I37" s="420"/>
      <c r="J37" s="293"/>
      <c r="K37" s="293"/>
      <c r="L37" s="293"/>
      <c r="M37" s="178"/>
      <c r="N37" s="293"/>
      <c r="O37" s="293"/>
      <c r="P37" s="293"/>
      <c r="Q37" s="178"/>
      <c r="R37" s="293"/>
      <c r="S37" s="293"/>
      <c r="T37" s="293"/>
      <c r="U37" s="178"/>
      <c r="V37" s="293">
        <v>9</v>
      </c>
      <c r="W37" s="293">
        <v>9</v>
      </c>
      <c r="X37" s="293"/>
      <c r="Y37" s="178"/>
      <c r="Z37" s="225">
        <f t="shared" si="8"/>
        <v>9</v>
      </c>
      <c r="AA37" s="225">
        <f t="shared" si="8"/>
        <v>9</v>
      </c>
      <c r="AB37" s="293">
        <f t="shared" si="9"/>
        <v>0</v>
      </c>
      <c r="AC37" s="178">
        <f t="shared" si="10"/>
        <v>100</v>
      </c>
    </row>
    <row r="38" spans="1:29">
      <c r="A38" s="177"/>
      <c r="B38" s="432" t="s">
        <v>463</v>
      </c>
      <c r="C38" s="419"/>
      <c r="D38" s="419"/>
      <c r="E38" s="419"/>
      <c r="F38" s="419"/>
      <c r="G38" s="419"/>
      <c r="H38" s="419"/>
      <c r="I38" s="420"/>
      <c r="J38" s="293"/>
      <c r="K38" s="293"/>
      <c r="L38" s="293"/>
      <c r="M38" s="178"/>
      <c r="N38" s="293"/>
      <c r="O38" s="293"/>
      <c r="P38" s="293"/>
      <c r="Q38" s="178"/>
      <c r="R38" s="293"/>
      <c r="S38" s="293"/>
      <c r="T38" s="293"/>
      <c r="U38" s="178"/>
      <c r="V38" s="293">
        <v>11</v>
      </c>
      <c r="W38" s="293">
        <v>7</v>
      </c>
      <c r="X38" s="293"/>
      <c r="Y38" s="178"/>
      <c r="Z38" s="225">
        <f t="shared" si="8"/>
        <v>11</v>
      </c>
      <c r="AA38" s="225">
        <f t="shared" si="8"/>
        <v>7</v>
      </c>
      <c r="AB38" s="293">
        <f t="shared" si="9"/>
        <v>-4</v>
      </c>
      <c r="AC38" s="178">
        <f t="shared" si="10"/>
        <v>63.636363636363633</v>
      </c>
    </row>
    <row r="39" spans="1:29">
      <c r="A39" s="177"/>
      <c r="B39" s="432" t="s">
        <v>464</v>
      </c>
      <c r="C39" s="419"/>
      <c r="D39" s="419"/>
      <c r="E39" s="419"/>
      <c r="F39" s="419"/>
      <c r="G39" s="419"/>
      <c r="H39" s="419"/>
      <c r="I39" s="420"/>
      <c r="J39" s="293"/>
      <c r="K39" s="293"/>
      <c r="L39" s="293"/>
      <c r="M39" s="178"/>
      <c r="N39" s="293"/>
      <c r="O39" s="293"/>
      <c r="P39" s="293"/>
      <c r="Q39" s="178"/>
      <c r="R39" s="293"/>
      <c r="S39" s="293"/>
      <c r="T39" s="293"/>
      <c r="U39" s="178"/>
      <c r="V39" s="293">
        <v>2</v>
      </c>
      <c r="W39" s="293">
        <v>2</v>
      </c>
      <c r="X39" s="293"/>
      <c r="Y39" s="178"/>
      <c r="Z39" s="225">
        <f t="shared" si="8"/>
        <v>2</v>
      </c>
      <c r="AA39" s="225">
        <f t="shared" si="8"/>
        <v>2</v>
      </c>
      <c r="AB39" s="293">
        <f t="shared" si="9"/>
        <v>0</v>
      </c>
      <c r="AC39" s="178">
        <f t="shared" si="10"/>
        <v>100</v>
      </c>
    </row>
    <row r="40" spans="1:29">
      <c r="A40" s="177"/>
      <c r="B40" s="432" t="s">
        <v>465</v>
      </c>
      <c r="C40" s="419"/>
      <c r="D40" s="419"/>
      <c r="E40" s="419"/>
      <c r="F40" s="419"/>
      <c r="G40" s="419"/>
      <c r="H40" s="419"/>
      <c r="I40" s="420"/>
      <c r="J40" s="293"/>
      <c r="K40" s="293"/>
      <c r="L40" s="293"/>
      <c r="M40" s="178"/>
      <c r="N40" s="293"/>
      <c r="O40" s="293"/>
      <c r="P40" s="293"/>
      <c r="Q40" s="178"/>
      <c r="R40" s="293"/>
      <c r="S40" s="293"/>
      <c r="T40" s="293"/>
      <c r="U40" s="178"/>
      <c r="V40" s="293">
        <v>10</v>
      </c>
      <c r="W40" s="293">
        <v>10</v>
      </c>
      <c r="X40" s="293"/>
      <c r="Y40" s="178"/>
      <c r="Z40" s="225">
        <f t="shared" si="8"/>
        <v>10</v>
      </c>
      <c r="AA40" s="225">
        <f t="shared" si="8"/>
        <v>10</v>
      </c>
      <c r="AB40" s="293">
        <f t="shared" si="9"/>
        <v>0</v>
      </c>
      <c r="AC40" s="178">
        <f t="shared" si="10"/>
        <v>100</v>
      </c>
    </row>
    <row r="41" spans="1:29">
      <c r="A41" s="177"/>
      <c r="B41" s="432" t="s">
        <v>466</v>
      </c>
      <c r="C41" s="419"/>
      <c r="D41" s="419"/>
      <c r="E41" s="419"/>
      <c r="F41" s="419"/>
      <c r="G41" s="419"/>
      <c r="H41" s="419"/>
      <c r="I41" s="420"/>
      <c r="J41" s="293"/>
      <c r="K41" s="293"/>
      <c r="L41" s="293"/>
      <c r="M41" s="178"/>
      <c r="N41" s="293"/>
      <c r="O41" s="293"/>
      <c r="P41" s="293"/>
      <c r="Q41" s="178"/>
      <c r="R41" s="293"/>
      <c r="S41" s="293"/>
      <c r="T41" s="293"/>
      <c r="U41" s="178"/>
      <c r="V41" s="293">
        <v>1</v>
      </c>
      <c r="W41" s="293">
        <v>1</v>
      </c>
      <c r="X41" s="293"/>
      <c r="Y41" s="178"/>
      <c r="Z41" s="225">
        <f t="shared" si="8"/>
        <v>1</v>
      </c>
      <c r="AA41" s="225">
        <f t="shared" si="8"/>
        <v>1</v>
      </c>
      <c r="AB41" s="293">
        <f t="shared" si="9"/>
        <v>0</v>
      </c>
      <c r="AC41" s="178">
        <f t="shared" si="10"/>
        <v>100</v>
      </c>
    </row>
    <row r="42" spans="1:29">
      <c r="A42" s="177"/>
      <c r="B42" s="432" t="s">
        <v>467</v>
      </c>
      <c r="C42" s="419"/>
      <c r="D42" s="419"/>
      <c r="E42" s="419"/>
      <c r="F42" s="419"/>
      <c r="G42" s="419"/>
      <c r="H42" s="419"/>
      <c r="I42" s="420"/>
      <c r="J42" s="293"/>
      <c r="K42" s="293"/>
      <c r="L42" s="293"/>
      <c r="M42" s="178"/>
      <c r="N42" s="293"/>
      <c r="O42" s="293"/>
      <c r="P42" s="293"/>
      <c r="Q42" s="178"/>
      <c r="R42" s="293"/>
      <c r="S42" s="293"/>
      <c r="T42" s="293"/>
      <c r="U42" s="178"/>
      <c r="V42" s="293">
        <v>15</v>
      </c>
      <c r="W42" s="293">
        <v>15</v>
      </c>
      <c r="X42" s="293"/>
      <c r="Y42" s="178"/>
      <c r="Z42" s="225">
        <f t="shared" si="8"/>
        <v>15</v>
      </c>
      <c r="AA42" s="225">
        <f t="shared" si="8"/>
        <v>15</v>
      </c>
      <c r="AB42" s="293">
        <f t="shared" si="9"/>
        <v>0</v>
      </c>
      <c r="AC42" s="178">
        <f t="shared" si="10"/>
        <v>100</v>
      </c>
    </row>
    <row r="43" spans="1:29">
      <c r="A43" s="177"/>
      <c r="B43" s="432" t="s">
        <v>468</v>
      </c>
      <c r="C43" s="419"/>
      <c r="D43" s="419"/>
      <c r="E43" s="419"/>
      <c r="F43" s="419"/>
      <c r="G43" s="419"/>
      <c r="H43" s="419"/>
      <c r="I43" s="420"/>
      <c r="J43" s="293"/>
      <c r="K43" s="293"/>
      <c r="L43" s="293"/>
      <c r="M43" s="178"/>
      <c r="N43" s="293"/>
      <c r="O43" s="293"/>
      <c r="P43" s="293"/>
      <c r="Q43" s="178"/>
      <c r="R43" s="293"/>
      <c r="S43" s="293"/>
      <c r="T43" s="293"/>
      <c r="U43" s="178"/>
      <c r="V43" s="293">
        <v>2</v>
      </c>
      <c r="W43" s="293">
        <v>2</v>
      </c>
      <c r="X43" s="293"/>
      <c r="Y43" s="178"/>
      <c r="Z43" s="225">
        <f t="shared" si="8"/>
        <v>2</v>
      </c>
      <c r="AA43" s="225">
        <f t="shared" si="8"/>
        <v>2</v>
      </c>
      <c r="AB43" s="293">
        <f t="shared" si="9"/>
        <v>0</v>
      </c>
      <c r="AC43" s="178">
        <f t="shared" si="10"/>
        <v>100</v>
      </c>
    </row>
    <row r="44" spans="1:29">
      <c r="A44" s="177"/>
      <c r="B44" s="432" t="s">
        <v>469</v>
      </c>
      <c r="C44" s="419"/>
      <c r="D44" s="419"/>
      <c r="E44" s="419"/>
      <c r="F44" s="419"/>
      <c r="G44" s="419"/>
      <c r="H44" s="419"/>
      <c r="I44" s="420"/>
      <c r="J44" s="293"/>
      <c r="K44" s="293"/>
      <c r="L44" s="293"/>
      <c r="M44" s="178"/>
      <c r="N44" s="293"/>
      <c r="O44" s="293"/>
      <c r="P44" s="293"/>
      <c r="Q44" s="178"/>
      <c r="R44" s="293"/>
      <c r="S44" s="293"/>
      <c r="T44" s="293"/>
      <c r="U44" s="178"/>
      <c r="V44" s="293">
        <v>52</v>
      </c>
      <c r="W44" s="293">
        <v>51</v>
      </c>
      <c r="X44" s="293"/>
      <c r="Y44" s="178"/>
      <c r="Z44" s="225">
        <f t="shared" si="8"/>
        <v>52</v>
      </c>
      <c r="AA44" s="225">
        <f t="shared" si="8"/>
        <v>51</v>
      </c>
      <c r="AB44" s="293">
        <f t="shared" si="9"/>
        <v>-1</v>
      </c>
      <c r="AC44" s="178">
        <f t="shared" si="10"/>
        <v>98.076923076923066</v>
      </c>
    </row>
    <row r="45" spans="1:29">
      <c r="A45" s="177"/>
      <c r="B45" s="432" t="s">
        <v>470</v>
      </c>
      <c r="C45" s="419"/>
      <c r="D45" s="419"/>
      <c r="E45" s="419"/>
      <c r="F45" s="419"/>
      <c r="G45" s="419"/>
      <c r="H45" s="419"/>
      <c r="I45" s="420"/>
      <c r="J45" s="293"/>
      <c r="K45" s="293"/>
      <c r="L45" s="293"/>
      <c r="M45" s="178"/>
      <c r="N45" s="293"/>
      <c r="O45" s="293"/>
      <c r="P45" s="293"/>
      <c r="Q45" s="178"/>
      <c r="R45" s="293"/>
      <c r="S45" s="293"/>
      <c r="T45" s="293"/>
      <c r="U45" s="178"/>
      <c r="V45" s="293"/>
      <c r="W45" s="293">
        <v>4</v>
      </c>
      <c r="X45" s="293"/>
      <c r="Y45" s="178"/>
      <c r="Z45" s="225">
        <f t="shared" si="8"/>
        <v>0</v>
      </c>
      <c r="AA45" s="225">
        <f t="shared" si="8"/>
        <v>4</v>
      </c>
      <c r="AB45" s="293">
        <f t="shared" si="9"/>
        <v>4</v>
      </c>
      <c r="AC45" s="178" t="e">
        <f t="shared" si="10"/>
        <v>#DIV/0!</v>
      </c>
    </row>
    <row r="46" spans="1:29">
      <c r="A46" s="177"/>
      <c r="B46" s="432" t="s">
        <v>471</v>
      </c>
      <c r="C46" s="419"/>
      <c r="D46" s="419"/>
      <c r="E46" s="419"/>
      <c r="F46" s="419"/>
      <c r="G46" s="419"/>
      <c r="H46" s="419"/>
      <c r="I46" s="420"/>
      <c r="J46" s="293"/>
      <c r="K46" s="293"/>
      <c r="L46" s="293"/>
      <c r="M46" s="178"/>
      <c r="N46" s="293"/>
      <c r="O46" s="293"/>
      <c r="P46" s="293"/>
      <c r="Q46" s="178"/>
      <c r="R46" s="293"/>
      <c r="S46" s="293"/>
      <c r="T46" s="293"/>
      <c r="U46" s="178"/>
      <c r="V46" s="293">
        <v>3</v>
      </c>
      <c r="W46" s="293">
        <v>3</v>
      </c>
      <c r="X46" s="293"/>
      <c r="Y46" s="178"/>
      <c r="Z46" s="225">
        <f t="shared" si="8"/>
        <v>3</v>
      </c>
      <c r="AA46" s="225">
        <f t="shared" si="8"/>
        <v>3</v>
      </c>
      <c r="AB46" s="293">
        <f t="shared" si="9"/>
        <v>0</v>
      </c>
      <c r="AC46" s="178">
        <f t="shared" si="10"/>
        <v>100</v>
      </c>
    </row>
    <row r="47" spans="1:29">
      <c r="A47" s="177"/>
      <c r="B47" s="432" t="s">
        <v>472</v>
      </c>
      <c r="C47" s="419"/>
      <c r="D47" s="419"/>
      <c r="E47" s="419"/>
      <c r="F47" s="419"/>
      <c r="G47" s="419"/>
      <c r="H47" s="419"/>
      <c r="I47" s="420"/>
      <c r="J47" s="293"/>
      <c r="K47" s="293"/>
      <c r="L47" s="293"/>
      <c r="M47" s="178"/>
      <c r="N47" s="293"/>
      <c r="O47" s="293"/>
      <c r="P47" s="293"/>
      <c r="Q47" s="178"/>
      <c r="R47" s="293"/>
      <c r="S47" s="293"/>
      <c r="T47" s="293"/>
      <c r="U47" s="178"/>
      <c r="V47" s="293">
        <v>4</v>
      </c>
      <c r="W47" s="293">
        <v>5</v>
      </c>
      <c r="X47" s="293"/>
      <c r="Y47" s="178"/>
      <c r="Z47" s="225">
        <f t="shared" si="8"/>
        <v>4</v>
      </c>
      <c r="AA47" s="225">
        <f t="shared" si="8"/>
        <v>5</v>
      </c>
      <c r="AB47" s="293">
        <f t="shared" si="9"/>
        <v>1</v>
      </c>
      <c r="AC47" s="178">
        <f t="shared" si="10"/>
        <v>125</v>
      </c>
    </row>
    <row r="48" spans="1:29">
      <c r="A48" s="177"/>
      <c r="B48" s="432" t="s">
        <v>473</v>
      </c>
      <c r="C48" s="419"/>
      <c r="D48" s="419"/>
      <c r="E48" s="419"/>
      <c r="F48" s="419"/>
      <c r="G48" s="419"/>
      <c r="H48" s="419"/>
      <c r="I48" s="420"/>
      <c r="J48" s="293"/>
      <c r="K48" s="293"/>
      <c r="L48" s="293"/>
      <c r="M48" s="178"/>
      <c r="N48" s="293"/>
      <c r="O48" s="293"/>
      <c r="P48" s="293"/>
      <c r="Q48" s="178"/>
      <c r="R48" s="293"/>
      <c r="S48" s="293"/>
      <c r="T48" s="293"/>
      <c r="U48" s="178"/>
      <c r="V48" s="293">
        <v>4</v>
      </c>
      <c r="W48" s="293">
        <v>4</v>
      </c>
      <c r="X48" s="293"/>
      <c r="Y48" s="178"/>
      <c r="Z48" s="225">
        <f t="shared" si="8"/>
        <v>4</v>
      </c>
      <c r="AA48" s="225">
        <f t="shared" si="8"/>
        <v>4</v>
      </c>
      <c r="AB48" s="293">
        <f t="shared" si="9"/>
        <v>0</v>
      </c>
      <c r="AC48" s="178">
        <f t="shared" si="10"/>
        <v>100</v>
      </c>
    </row>
    <row r="49" spans="1:29">
      <c r="A49" s="177"/>
      <c r="B49" s="432" t="s">
        <v>474</v>
      </c>
      <c r="C49" s="419"/>
      <c r="D49" s="419"/>
      <c r="E49" s="419"/>
      <c r="F49" s="419"/>
      <c r="G49" s="419"/>
      <c r="H49" s="419"/>
      <c r="I49" s="420"/>
      <c r="J49" s="293"/>
      <c r="K49" s="293"/>
      <c r="L49" s="293"/>
      <c r="M49" s="178"/>
      <c r="N49" s="293"/>
      <c r="O49" s="293"/>
      <c r="P49" s="293"/>
      <c r="Q49" s="178"/>
      <c r="R49" s="293"/>
      <c r="S49" s="293"/>
      <c r="T49" s="293"/>
      <c r="U49" s="178"/>
      <c r="V49" s="293">
        <v>1</v>
      </c>
      <c r="W49" s="293">
        <v>1</v>
      </c>
      <c r="X49" s="293"/>
      <c r="Y49" s="178"/>
      <c r="Z49" s="225">
        <f t="shared" si="8"/>
        <v>1</v>
      </c>
      <c r="AA49" s="225">
        <f t="shared" si="8"/>
        <v>1</v>
      </c>
      <c r="AB49" s="293">
        <f t="shared" si="9"/>
        <v>0</v>
      </c>
      <c r="AC49" s="178">
        <f t="shared" si="10"/>
        <v>100</v>
      </c>
    </row>
    <row r="50" spans="1:29">
      <c r="A50" s="177"/>
      <c r="B50" s="432" t="s">
        <v>475</v>
      </c>
      <c r="C50" s="419"/>
      <c r="D50" s="419"/>
      <c r="E50" s="419"/>
      <c r="F50" s="419"/>
      <c r="G50" s="419"/>
      <c r="H50" s="419"/>
      <c r="I50" s="420"/>
      <c r="J50" s="293"/>
      <c r="K50" s="293"/>
      <c r="L50" s="293"/>
      <c r="M50" s="178"/>
      <c r="N50" s="293"/>
      <c r="O50" s="293"/>
      <c r="P50" s="293"/>
      <c r="Q50" s="178"/>
      <c r="R50" s="293"/>
      <c r="S50" s="293"/>
      <c r="T50" s="293"/>
      <c r="U50" s="178"/>
      <c r="V50" s="293">
        <v>8</v>
      </c>
      <c r="W50" s="293">
        <v>8</v>
      </c>
      <c r="X50" s="293"/>
      <c r="Y50" s="178"/>
      <c r="Z50" s="225">
        <f t="shared" si="8"/>
        <v>8</v>
      </c>
      <c r="AA50" s="225">
        <f t="shared" si="8"/>
        <v>8</v>
      </c>
      <c r="AB50" s="293">
        <f t="shared" si="9"/>
        <v>0</v>
      </c>
      <c r="AC50" s="178">
        <f t="shared" si="10"/>
        <v>100</v>
      </c>
    </row>
    <row r="51" spans="1:29">
      <c r="A51" s="177"/>
      <c r="B51" s="432" t="s">
        <v>476</v>
      </c>
      <c r="C51" s="419"/>
      <c r="D51" s="419"/>
      <c r="E51" s="419"/>
      <c r="F51" s="419"/>
      <c r="G51" s="419"/>
      <c r="H51" s="419"/>
      <c r="I51" s="420"/>
      <c r="J51" s="293"/>
      <c r="K51" s="293"/>
      <c r="L51" s="293"/>
      <c r="M51" s="178"/>
      <c r="N51" s="293"/>
      <c r="O51" s="293"/>
      <c r="P51" s="293"/>
      <c r="Q51" s="178"/>
      <c r="R51" s="293"/>
      <c r="S51" s="293"/>
      <c r="T51" s="293"/>
      <c r="U51" s="178"/>
      <c r="V51" s="293">
        <v>8</v>
      </c>
      <c r="W51" s="293">
        <v>8</v>
      </c>
      <c r="X51" s="293"/>
      <c r="Y51" s="178"/>
      <c r="Z51" s="225">
        <f t="shared" si="8"/>
        <v>8</v>
      </c>
      <c r="AA51" s="225">
        <f t="shared" si="8"/>
        <v>8</v>
      </c>
      <c r="AB51" s="293">
        <f t="shared" si="9"/>
        <v>0</v>
      </c>
      <c r="AC51" s="178">
        <f t="shared" si="10"/>
        <v>100</v>
      </c>
    </row>
    <row r="52" spans="1:29">
      <c r="A52" s="177"/>
      <c r="B52" s="432" t="s">
        <v>477</v>
      </c>
      <c r="C52" s="419"/>
      <c r="D52" s="419"/>
      <c r="E52" s="419"/>
      <c r="F52" s="419"/>
      <c r="G52" s="419"/>
      <c r="H52" s="419"/>
      <c r="I52" s="420"/>
      <c r="J52" s="293"/>
      <c r="K52" s="293"/>
      <c r="L52" s="293"/>
      <c r="M52" s="178"/>
      <c r="N52" s="293"/>
      <c r="O52" s="293"/>
      <c r="P52" s="293"/>
      <c r="Q52" s="178"/>
      <c r="R52" s="293"/>
      <c r="S52" s="293"/>
      <c r="T52" s="293"/>
      <c r="U52" s="178"/>
      <c r="V52" s="293">
        <v>10</v>
      </c>
      <c r="W52" s="293">
        <v>10</v>
      </c>
      <c r="X52" s="293"/>
      <c r="Y52" s="178"/>
      <c r="Z52" s="225">
        <f t="shared" si="8"/>
        <v>10</v>
      </c>
      <c r="AA52" s="225">
        <f t="shared" si="8"/>
        <v>10</v>
      </c>
      <c r="AB52" s="293">
        <f t="shared" si="9"/>
        <v>0</v>
      </c>
      <c r="AC52" s="178">
        <f t="shared" si="10"/>
        <v>100</v>
      </c>
    </row>
    <row r="53" spans="1:29">
      <c r="A53" s="177"/>
      <c r="B53" s="432" t="s">
        <v>478</v>
      </c>
      <c r="C53" s="419"/>
      <c r="D53" s="419"/>
      <c r="E53" s="419"/>
      <c r="F53" s="419"/>
      <c r="G53" s="419"/>
      <c r="H53" s="419"/>
      <c r="I53" s="420"/>
      <c r="J53" s="293"/>
      <c r="K53" s="293"/>
      <c r="L53" s="293"/>
      <c r="M53" s="178"/>
      <c r="N53" s="293"/>
      <c r="O53" s="293"/>
      <c r="P53" s="293"/>
      <c r="Q53" s="178"/>
      <c r="R53" s="293"/>
      <c r="S53" s="293">
        <v>1</v>
      </c>
      <c r="T53" s="293"/>
      <c r="U53" s="178"/>
      <c r="V53" s="293">
        <v>1</v>
      </c>
      <c r="W53" s="293"/>
      <c r="X53" s="293"/>
      <c r="Y53" s="178"/>
      <c r="Z53" s="225">
        <f t="shared" si="8"/>
        <v>1</v>
      </c>
      <c r="AA53" s="225">
        <f t="shared" si="8"/>
        <v>1</v>
      </c>
      <c r="AB53" s="293">
        <f t="shared" si="9"/>
        <v>0</v>
      </c>
      <c r="AC53" s="178">
        <f t="shared" si="10"/>
        <v>100</v>
      </c>
    </row>
    <row r="54" spans="1:29">
      <c r="A54" s="177"/>
      <c r="B54" s="432" t="s">
        <v>479</v>
      </c>
      <c r="C54" s="419"/>
      <c r="D54" s="419"/>
      <c r="E54" s="419"/>
      <c r="F54" s="419"/>
      <c r="G54" s="419"/>
      <c r="H54" s="419"/>
      <c r="I54" s="420"/>
      <c r="J54" s="293"/>
      <c r="K54" s="293"/>
      <c r="L54" s="293"/>
      <c r="M54" s="178"/>
      <c r="N54" s="293"/>
      <c r="O54" s="293"/>
      <c r="P54" s="293"/>
      <c r="Q54" s="178"/>
      <c r="R54" s="293"/>
      <c r="S54" s="293">
        <v>1</v>
      </c>
      <c r="T54" s="293"/>
      <c r="U54" s="178"/>
      <c r="V54" s="293">
        <v>1</v>
      </c>
      <c r="W54" s="293"/>
      <c r="X54" s="293"/>
      <c r="Y54" s="178"/>
      <c r="Z54" s="225">
        <f t="shared" si="8"/>
        <v>1</v>
      </c>
      <c r="AA54" s="225">
        <f t="shared" si="8"/>
        <v>1</v>
      </c>
      <c r="AB54" s="293">
        <f t="shared" si="9"/>
        <v>0</v>
      </c>
      <c r="AC54" s="178">
        <f t="shared" si="10"/>
        <v>100</v>
      </c>
    </row>
    <row r="55" spans="1:29">
      <c r="A55" s="177"/>
      <c r="B55" s="432" t="s">
        <v>480</v>
      </c>
      <c r="C55" s="419"/>
      <c r="D55" s="419"/>
      <c r="E55" s="419"/>
      <c r="F55" s="419"/>
      <c r="G55" s="419"/>
      <c r="H55" s="419"/>
      <c r="I55" s="420"/>
      <c r="J55" s="293"/>
      <c r="K55" s="293"/>
      <c r="L55" s="293"/>
      <c r="M55" s="178"/>
      <c r="N55" s="293"/>
      <c r="O55" s="293"/>
      <c r="P55" s="293"/>
      <c r="Q55" s="178"/>
      <c r="R55" s="293"/>
      <c r="S55" s="293"/>
      <c r="T55" s="293"/>
      <c r="U55" s="178"/>
      <c r="V55" s="293">
        <v>1</v>
      </c>
      <c r="W55" s="293">
        <v>1</v>
      </c>
      <c r="X55" s="293"/>
      <c r="Y55" s="178"/>
      <c r="Z55" s="225">
        <f t="shared" si="8"/>
        <v>1</v>
      </c>
      <c r="AA55" s="225">
        <f t="shared" si="8"/>
        <v>1</v>
      </c>
      <c r="AB55" s="293">
        <f t="shared" si="9"/>
        <v>0</v>
      </c>
      <c r="AC55" s="178">
        <f t="shared" si="10"/>
        <v>100</v>
      </c>
    </row>
    <row r="56" spans="1:29">
      <c r="A56" s="177"/>
      <c r="B56" s="432" t="s">
        <v>481</v>
      </c>
      <c r="C56" s="419"/>
      <c r="D56" s="419"/>
      <c r="E56" s="419"/>
      <c r="F56" s="419"/>
      <c r="G56" s="419"/>
      <c r="H56" s="419"/>
      <c r="I56" s="420"/>
      <c r="J56" s="293"/>
      <c r="K56" s="293"/>
      <c r="L56" s="293"/>
      <c r="M56" s="178"/>
      <c r="N56" s="293"/>
      <c r="O56" s="293"/>
      <c r="P56" s="293"/>
      <c r="Q56" s="178"/>
      <c r="R56" s="293"/>
      <c r="S56" s="293"/>
      <c r="T56" s="293"/>
      <c r="U56" s="178"/>
      <c r="V56" s="293">
        <v>4</v>
      </c>
      <c r="W56" s="293">
        <v>4</v>
      </c>
      <c r="X56" s="293"/>
      <c r="Y56" s="178"/>
      <c r="Z56" s="225">
        <f t="shared" si="8"/>
        <v>4</v>
      </c>
      <c r="AA56" s="225">
        <f t="shared" si="8"/>
        <v>4</v>
      </c>
      <c r="AB56" s="293">
        <f t="shared" si="9"/>
        <v>0</v>
      </c>
      <c r="AC56" s="178">
        <f t="shared" si="10"/>
        <v>100</v>
      </c>
    </row>
    <row r="57" spans="1:29">
      <c r="A57" s="177"/>
      <c r="B57" s="432" t="s">
        <v>482</v>
      </c>
      <c r="C57" s="419"/>
      <c r="D57" s="419"/>
      <c r="E57" s="419"/>
      <c r="F57" s="419"/>
      <c r="G57" s="419"/>
      <c r="H57" s="419"/>
      <c r="I57" s="420"/>
      <c r="J57" s="293"/>
      <c r="K57" s="293"/>
      <c r="L57" s="293"/>
      <c r="M57" s="178"/>
      <c r="N57" s="293"/>
      <c r="O57" s="293"/>
      <c r="P57" s="293"/>
      <c r="Q57" s="178"/>
      <c r="R57" s="293"/>
      <c r="S57" s="293"/>
      <c r="T57" s="293"/>
      <c r="U57" s="178"/>
      <c r="V57" s="293">
        <v>7</v>
      </c>
      <c r="W57" s="293">
        <v>7</v>
      </c>
      <c r="X57" s="293"/>
      <c r="Y57" s="178"/>
      <c r="Z57" s="225">
        <f t="shared" si="8"/>
        <v>7</v>
      </c>
      <c r="AA57" s="225">
        <f t="shared" si="8"/>
        <v>7</v>
      </c>
      <c r="AB57" s="293">
        <f t="shared" si="9"/>
        <v>0</v>
      </c>
      <c r="AC57" s="178">
        <f t="shared" si="10"/>
        <v>100</v>
      </c>
    </row>
    <row r="58" spans="1:29">
      <c r="A58" s="177"/>
      <c r="B58" s="432" t="s">
        <v>483</v>
      </c>
      <c r="C58" s="419"/>
      <c r="D58" s="419"/>
      <c r="E58" s="419"/>
      <c r="F58" s="419"/>
      <c r="G58" s="419"/>
      <c r="H58" s="419"/>
      <c r="I58" s="420"/>
      <c r="J58" s="293"/>
      <c r="K58" s="293"/>
      <c r="L58" s="293"/>
      <c r="M58" s="178"/>
      <c r="N58" s="293"/>
      <c r="O58" s="293"/>
      <c r="P58" s="293"/>
      <c r="Q58" s="178"/>
      <c r="R58" s="293"/>
      <c r="S58" s="293"/>
      <c r="T58" s="293"/>
      <c r="U58" s="178"/>
      <c r="V58" s="293">
        <v>12</v>
      </c>
      <c r="W58" s="293">
        <v>12</v>
      </c>
      <c r="X58" s="293"/>
      <c r="Y58" s="178"/>
      <c r="Z58" s="225">
        <f t="shared" si="8"/>
        <v>12</v>
      </c>
      <c r="AA58" s="225">
        <f t="shared" si="8"/>
        <v>12</v>
      </c>
      <c r="AB58" s="293">
        <f t="shared" si="9"/>
        <v>0</v>
      </c>
      <c r="AC58" s="178">
        <f t="shared" si="10"/>
        <v>100</v>
      </c>
    </row>
    <row r="59" spans="1:29">
      <c r="A59" s="177"/>
      <c r="B59" s="432" t="s">
        <v>484</v>
      </c>
      <c r="C59" s="419"/>
      <c r="D59" s="419"/>
      <c r="E59" s="419"/>
      <c r="F59" s="419"/>
      <c r="G59" s="419"/>
      <c r="H59" s="419"/>
      <c r="I59" s="420"/>
      <c r="J59" s="293"/>
      <c r="K59" s="293"/>
      <c r="L59" s="293"/>
      <c r="M59" s="178"/>
      <c r="N59" s="293"/>
      <c r="O59" s="293"/>
      <c r="P59" s="293"/>
      <c r="Q59" s="178"/>
      <c r="R59" s="293"/>
      <c r="S59" s="293"/>
      <c r="T59" s="293"/>
      <c r="U59" s="178"/>
      <c r="V59" s="293">
        <v>15</v>
      </c>
      <c r="W59" s="293">
        <v>15</v>
      </c>
      <c r="X59" s="293"/>
      <c r="Y59" s="178"/>
      <c r="Z59" s="225">
        <f t="shared" si="8"/>
        <v>15</v>
      </c>
      <c r="AA59" s="225">
        <f t="shared" si="8"/>
        <v>15</v>
      </c>
      <c r="AB59" s="293">
        <f t="shared" si="9"/>
        <v>0</v>
      </c>
      <c r="AC59" s="178">
        <f t="shared" si="10"/>
        <v>100</v>
      </c>
    </row>
    <row r="60" spans="1:29">
      <c r="A60" s="177"/>
      <c r="B60" s="432" t="s">
        <v>485</v>
      </c>
      <c r="C60" s="419"/>
      <c r="D60" s="419"/>
      <c r="E60" s="419"/>
      <c r="F60" s="419"/>
      <c r="G60" s="419"/>
      <c r="H60" s="419"/>
      <c r="I60" s="420"/>
      <c r="J60" s="293"/>
      <c r="K60" s="293"/>
      <c r="L60" s="293"/>
      <c r="M60" s="178"/>
      <c r="N60" s="293"/>
      <c r="O60" s="293"/>
      <c r="P60" s="293"/>
      <c r="Q60" s="178"/>
      <c r="R60" s="293"/>
      <c r="S60" s="293"/>
      <c r="T60" s="293"/>
      <c r="U60" s="178"/>
      <c r="V60" s="293">
        <v>9</v>
      </c>
      <c r="W60" s="293">
        <v>9</v>
      </c>
      <c r="X60" s="293"/>
      <c r="Y60" s="178"/>
      <c r="Z60" s="225">
        <f t="shared" si="8"/>
        <v>9</v>
      </c>
      <c r="AA60" s="225">
        <f t="shared" si="8"/>
        <v>9</v>
      </c>
      <c r="AB60" s="293">
        <f t="shared" si="9"/>
        <v>0</v>
      </c>
      <c r="AC60" s="178">
        <f t="shared" si="10"/>
        <v>100</v>
      </c>
    </row>
    <row r="61" spans="1:29">
      <c r="A61" s="177"/>
      <c r="B61" s="432" t="s">
        <v>486</v>
      </c>
      <c r="C61" s="419"/>
      <c r="D61" s="419"/>
      <c r="E61" s="419"/>
      <c r="F61" s="419"/>
      <c r="G61" s="419"/>
      <c r="H61" s="419"/>
      <c r="I61" s="420"/>
      <c r="J61" s="293"/>
      <c r="K61" s="293"/>
      <c r="L61" s="293"/>
      <c r="M61" s="178"/>
      <c r="N61" s="293"/>
      <c r="O61" s="293"/>
      <c r="P61" s="293"/>
      <c r="Q61" s="178"/>
      <c r="R61" s="293"/>
      <c r="S61" s="293"/>
      <c r="T61" s="293"/>
      <c r="U61" s="178"/>
      <c r="V61" s="293">
        <v>40</v>
      </c>
      <c r="W61" s="293">
        <v>40</v>
      </c>
      <c r="X61" s="293"/>
      <c r="Y61" s="178"/>
      <c r="Z61" s="225">
        <f t="shared" ref="Z61:AA105" si="11">SUM(J61,N61,R61,V61)</f>
        <v>40</v>
      </c>
      <c r="AA61" s="225">
        <f t="shared" si="11"/>
        <v>40</v>
      </c>
      <c r="AB61" s="293">
        <f t="shared" si="9"/>
        <v>0</v>
      </c>
      <c r="AC61" s="178">
        <f t="shared" si="10"/>
        <v>100</v>
      </c>
    </row>
    <row r="62" spans="1:29">
      <c r="A62" s="177"/>
      <c r="B62" s="432" t="s">
        <v>487</v>
      </c>
      <c r="C62" s="419"/>
      <c r="D62" s="419"/>
      <c r="E62" s="419"/>
      <c r="F62" s="419"/>
      <c r="G62" s="419"/>
      <c r="H62" s="419"/>
      <c r="I62" s="420"/>
      <c r="J62" s="293"/>
      <c r="K62" s="293"/>
      <c r="L62" s="293"/>
      <c r="M62" s="178"/>
      <c r="N62" s="293"/>
      <c r="O62" s="293"/>
      <c r="P62" s="293"/>
      <c r="Q62" s="178"/>
      <c r="R62" s="293"/>
      <c r="S62" s="293"/>
      <c r="T62" s="293"/>
      <c r="U62" s="178"/>
      <c r="V62" s="293">
        <v>3</v>
      </c>
      <c r="W62" s="293">
        <v>3</v>
      </c>
      <c r="X62" s="293"/>
      <c r="Y62" s="178"/>
      <c r="Z62" s="225">
        <f t="shared" si="11"/>
        <v>3</v>
      </c>
      <c r="AA62" s="225">
        <f t="shared" si="11"/>
        <v>3</v>
      </c>
      <c r="AB62" s="293">
        <f t="shared" si="9"/>
        <v>0</v>
      </c>
      <c r="AC62" s="178">
        <f t="shared" si="10"/>
        <v>100</v>
      </c>
    </row>
    <row r="63" spans="1:29">
      <c r="A63" s="177"/>
      <c r="B63" s="432" t="s">
        <v>488</v>
      </c>
      <c r="C63" s="419"/>
      <c r="D63" s="419"/>
      <c r="E63" s="419"/>
      <c r="F63" s="419"/>
      <c r="G63" s="419"/>
      <c r="H63" s="419"/>
      <c r="I63" s="420"/>
      <c r="J63" s="293"/>
      <c r="K63" s="293"/>
      <c r="L63" s="293"/>
      <c r="M63" s="178"/>
      <c r="N63" s="293"/>
      <c r="O63" s="293"/>
      <c r="P63" s="293"/>
      <c r="Q63" s="178"/>
      <c r="R63" s="293"/>
      <c r="S63" s="293"/>
      <c r="T63" s="293"/>
      <c r="U63" s="178"/>
      <c r="V63" s="293">
        <v>12</v>
      </c>
      <c r="W63" s="293">
        <v>12</v>
      </c>
      <c r="X63" s="293"/>
      <c r="Y63" s="178"/>
      <c r="Z63" s="225">
        <f t="shared" si="11"/>
        <v>12</v>
      </c>
      <c r="AA63" s="225">
        <f t="shared" si="11"/>
        <v>12</v>
      </c>
      <c r="AB63" s="293">
        <f t="shared" si="9"/>
        <v>0</v>
      </c>
      <c r="AC63" s="178">
        <f t="shared" si="10"/>
        <v>100</v>
      </c>
    </row>
    <row r="64" spans="1:29">
      <c r="A64" s="177"/>
      <c r="B64" s="432" t="s">
        <v>489</v>
      </c>
      <c r="C64" s="419"/>
      <c r="D64" s="419"/>
      <c r="E64" s="419"/>
      <c r="F64" s="419"/>
      <c r="G64" s="419"/>
      <c r="H64" s="419"/>
      <c r="I64" s="420"/>
      <c r="J64" s="293"/>
      <c r="K64" s="293"/>
      <c r="L64" s="293"/>
      <c r="M64" s="178"/>
      <c r="N64" s="293"/>
      <c r="O64" s="293"/>
      <c r="P64" s="293"/>
      <c r="Q64" s="178"/>
      <c r="R64" s="293"/>
      <c r="S64" s="293"/>
      <c r="T64" s="293"/>
      <c r="U64" s="178"/>
      <c r="V64" s="293">
        <v>3</v>
      </c>
      <c r="W64" s="293">
        <v>3</v>
      </c>
      <c r="X64" s="293"/>
      <c r="Y64" s="178"/>
      <c r="Z64" s="225">
        <f t="shared" si="11"/>
        <v>3</v>
      </c>
      <c r="AA64" s="225">
        <f t="shared" si="11"/>
        <v>3</v>
      </c>
      <c r="AB64" s="293">
        <f t="shared" si="9"/>
        <v>0</v>
      </c>
      <c r="AC64" s="178">
        <f t="shared" si="10"/>
        <v>100</v>
      </c>
    </row>
    <row r="65" spans="1:29">
      <c r="A65" s="177"/>
      <c r="B65" s="432" t="s">
        <v>490</v>
      </c>
      <c r="C65" s="419"/>
      <c r="D65" s="419"/>
      <c r="E65" s="419"/>
      <c r="F65" s="419"/>
      <c r="G65" s="419"/>
      <c r="H65" s="419"/>
      <c r="I65" s="420"/>
      <c r="J65" s="293"/>
      <c r="K65" s="293"/>
      <c r="L65" s="293"/>
      <c r="M65" s="178"/>
      <c r="N65" s="293"/>
      <c r="O65" s="293"/>
      <c r="P65" s="293"/>
      <c r="Q65" s="178"/>
      <c r="R65" s="293"/>
      <c r="S65" s="293"/>
      <c r="T65" s="293"/>
      <c r="U65" s="178"/>
      <c r="V65" s="293"/>
      <c r="W65" s="293">
        <v>2</v>
      </c>
      <c r="X65" s="293"/>
      <c r="Y65" s="178"/>
      <c r="Z65" s="225">
        <f t="shared" si="11"/>
        <v>0</v>
      </c>
      <c r="AA65" s="225">
        <f t="shared" si="11"/>
        <v>2</v>
      </c>
      <c r="AB65" s="293">
        <f t="shared" si="9"/>
        <v>2</v>
      </c>
      <c r="AC65" s="178" t="e">
        <f t="shared" si="10"/>
        <v>#DIV/0!</v>
      </c>
    </row>
    <row r="66" spans="1:29">
      <c r="A66" s="177"/>
      <c r="B66" s="432" t="s">
        <v>491</v>
      </c>
      <c r="C66" s="419"/>
      <c r="D66" s="419"/>
      <c r="E66" s="419"/>
      <c r="F66" s="419"/>
      <c r="G66" s="419"/>
      <c r="H66" s="419"/>
      <c r="I66" s="420"/>
      <c r="J66" s="293"/>
      <c r="K66" s="293"/>
      <c r="L66" s="293"/>
      <c r="M66" s="178"/>
      <c r="N66" s="293"/>
      <c r="O66" s="293"/>
      <c r="P66" s="293"/>
      <c r="Q66" s="178"/>
      <c r="R66" s="293"/>
      <c r="S66" s="293"/>
      <c r="T66" s="293"/>
      <c r="U66" s="178"/>
      <c r="V66" s="293">
        <v>2</v>
      </c>
      <c r="W66" s="293">
        <v>2</v>
      </c>
      <c r="X66" s="293"/>
      <c r="Y66" s="178"/>
      <c r="Z66" s="225">
        <f t="shared" si="11"/>
        <v>2</v>
      </c>
      <c r="AA66" s="225">
        <f t="shared" si="11"/>
        <v>2</v>
      </c>
      <c r="AB66" s="293">
        <f t="shared" si="9"/>
        <v>0</v>
      </c>
      <c r="AC66" s="178">
        <f t="shared" si="10"/>
        <v>100</v>
      </c>
    </row>
    <row r="67" spans="1:29">
      <c r="A67" s="177"/>
      <c r="B67" s="432" t="s">
        <v>492</v>
      </c>
      <c r="C67" s="419"/>
      <c r="D67" s="419"/>
      <c r="E67" s="419"/>
      <c r="F67" s="419"/>
      <c r="G67" s="419"/>
      <c r="H67" s="419"/>
      <c r="I67" s="420"/>
      <c r="J67" s="293"/>
      <c r="K67" s="293"/>
      <c r="L67" s="293"/>
      <c r="M67" s="178"/>
      <c r="N67" s="293"/>
      <c r="O67" s="293"/>
      <c r="P67" s="293"/>
      <c r="Q67" s="178"/>
      <c r="R67" s="293"/>
      <c r="S67" s="293"/>
      <c r="T67" s="293"/>
      <c r="U67" s="178"/>
      <c r="V67" s="293">
        <v>41</v>
      </c>
      <c r="W67" s="293">
        <v>41</v>
      </c>
      <c r="X67" s="293"/>
      <c r="Y67" s="178"/>
      <c r="Z67" s="225">
        <f t="shared" si="11"/>
        <v>41</v>
      </c>
      <c r="AA67" s="225">
        <f t="shared" si="11"/>
        <v>41</v>
      </c>
      <c r="AB67" s="293">
        <f t="shared" si="9"/>
        <v>0</v>
      </c>
      <c r="AC67" s="178">
        <f t="shared" si="10"/>
        <v>100</v>
      </c>
    </row>
    <row r="68" spans="1:29">
      <c r="A68" s="177"/>
      <c r="B68" s="432" t="s">
        <v>493</v>
      </c>
      <c r="C68" s="419"/>
      <c r="D68" s="419"/>
      <c r="E68" s="419"/>
      <c r="F68" s="419"/>
      <c r="G68" s="419"/>
      <c r="H68" s="419"/>
      <c r="I68" s="420"/>
      <c r="J68" s="293"/>
      <c r="K68" s="293"/>
      <c r="L68" s="293"/>
      <c r="M68" s="178"/>
      <c r="N68" s="293"/>
      <c r="O68" s="293"/>
      <c r="P68" s="293"/>
      <c r="Q68" s="178"/>
      <c r="R68" s="293"/>
      <c r="S68" s="293"/>
      <c r="T68" s="293"/>
      <c r="U68" s="178"/>
      <c r="V68" s="293">
        <v>7</v>
      </c>
      <c r="W68" s="293">
        <v>6</v>
      </c>
      <c r="X68" s="293"/>
      <c r="Y68" s="178"/>
      <c r="Z68" s="225">
        <f t="shared" si="11"/>
        <v>7</v>
      </c>
      <c r="AA68" s="225">
        <f t="shared" si="11"/>
        <v>6</v>
      </c>
      <c r="AB68" s="293">
        <f t="shared" si="9"/>
        <v>-1</v>
      </c>
      <c r="AC68" s="178">
        <f t="shared" si="10"/>
        <v>85.714285714285708</v>
      </c>
    </row>
    <row r="69" spans="1:29">
      <c r="A69" s="177"/>
      <c r="B69" s="432" t="s">
        <v>494</v>
      </c>
      <c r="C69" s="419"/>
      <c r="D69" s="419"/>
      <c r="E69" s="419"/>
      <c r="F69" s="419"/>
      <c r="G69" s="419"/>
      <c r="H69" s="419"/>
      <c r="I69" s="420"/>
      <c r="J69" s="293"/>
      <c r="K69" s="293"/>
      <c r="L69" s="293"/>
      <c r="M69" s="178"/>
      <c r="N69" s="293"/>
      <c r="O69" s="293"/>
      <c r="P69" s="293"/>
      <c r="Q69" s="178"/>
      <c r="R69" s="293"/>
      <c r="S69" s="293"/>
      <c r="T69" s="293"/>
      <c r="U69" s="178"/>
      <c r="V69" s="293">
        <v>45</v>
      </c>
      <c r="W69" s="293">
        <v>41</v>
      </c>
      <c r="X69" s="293"/>
      <c r="Y69" s="178"/>
      <c r="Z69" s="225">
        <f t="shared" si="11"/>
        <v>45</v>
      </c>
      <c r="AA69" s="225">
        <f t="shared" si="11"/>
        <v>41</v>
      </c>
      <c r="AB69" s="293">
        <f t="shared" si="9"/>
        <v>-4</v>
      </c>
      <c r="AC69" s="178">
        <f t="shared" si="10"/>
        <v>91.111111111111114</v>
      </c>
    </row>
    <row r="70" spans="1:29">
      <c r="A70" s="177"/>
      <c r="B70" s="432" t="s">
        <v>495</v>
      </c>
      <c r="C70" s="419"/>
      <c r="D70" s="419"/>
      <c r="E70" s="419"/>
      <c r="F70" s="419"/>
      <c r="G70" s="419"/>
      <c r="H70" s="419"/>
      <c r="I70" s="420"/>
      <c r="J70" s="293"/>
      <c r="K70" s="293"/>
      <c r="L70" s="293"/>
      <c r="M70" s="178"/>
      <c r="N70" s="293"/>
      <c r="O70" s="293"/>
      <c r="P70" s="293"/>
      <c r="Q70" s="178"/>
      <c r="R70" s="293"/>
      <c r="S70" s="293"/>
      <c r="T70" s="293"/>
      <c r="U70" s="178"/>
      <c r="V70" s="293">
        <v>4</v>
      </c>
      <c r="W70" s="293">
        <v>4</v>
      </c>
      <c r="X70" s="293"/>
      <c r="Y70" s="178"/>
      <c r="Z70" s="225">
        <f t="shared" si="11"/>
        <v>4</v>
      </c>
      <c r="AA70" s="225">
        <f t="shared" si="11"/>
        <v>4</v>
      </c>
      <c r="AB70" s="293">
        <f t="shared" si="9"/>
        <v>0</v>
      </c>
      <c r="AC70" s="178">
        <f t="shared" si="10"/>
        <v>100</v>
      </c>
    </row>
    <row r="71" spans="1:29">
      <c r="A71" s="177"/>
      <c r="B71" s="432" t="s">
        <v>496</v>
      </c>
      <c r="C71" s="419"/>
      <c r="D71" s="419"/>
      <c r="E71" s="419"/>
      <c r="F71" s="419"/>
      <c r="G71" s="419"/>
      <c r="H71" s="419"/>
      <c r="I71" s="420"/>
      <c r="J71" s="293"/>
      <c r="K71" s="293"/>
      <c r="L71" s="293"/>
      <c r="M71" s="178"/>
      <c r="N71" s="293"/>
      <c r="O71" s="293"/>
      <c r="P71" s="293"/>
      <c r="Q71" s="178"/>
      <c r="R71" s="293"/>
      <c r="S71" s="293"/>
      <c r="T71" s="293"/>
      <c r="U71" s="178"/>
      <c r="V71" s="293">
        <v>9</v>
      </c>
      <c r="W71" s="293">
        <v>9</v>
      </c>
      <c r="X71" s="293"/>
      <c r="Y71" s="178"/>
      <c r="Z71" s="225">
        <f t="shared" si="11"/>
        <v>9</v>
      </c>
      <c r="AA71" s="225">
        <f t="shared" si="11"/>
        <v>9</v>
      </c>
      <c r="AB71" s="293">
        <f t="shared" si="9"/>
        <v>0</v>
      </c>
      <c r="AC71" s="178">
        <f t="shared" si="10"/>
        <v>100</v>
      </c>
    </row>
    <row r="72" spans="1:29">
      <c r="A72" s="177"/>
      <c r="B72" s="432" t="s">
        <v>497</v>
      </c>
      <c r="C72" s="419"/>
      <c r="D72" s="419"/>
      <c r="E72" s="419"/>
      <c r="F72" s="419"/>
      <c r="G72" s="419"/>
      <c r="H72" s="419"/>
      <c r="I72" s="420"/>
      <c r="J72" s="293"/>
      <c r="K72" s="293"/>
      <c r="L72" s="293"/>
      <c r="M72" s="178"/>
      <c r="N72" s="293"/>
      <c r="O72" s="293"/>
      <c r="P72" s="293"/>
      <c r="Q72" s="178"/>
      <c r="R72" s="293"/>
      <c r="S72" s="293"/>
      <c r="T72" s="293"/>
      <c r="U72" s="178"/>
      <c r="V72" s="293">
        <v>15</v>
      </c>
      <c r="W72" s="293">
        <v>15</v>
      </c>
      <c r="X72" s="293"/>
      <c r="Y72" s="178"/>
      <c r="Z72" s="225">
        <f t="shared" si="11"/>
        <v>15</v>
      </c>
      <c r="AA72" s="225">
        <f t="shared" si="11"/>
        <v>15</v>
      </c>
      <c r="AB72" s="293">
        <f t="shared" si="9"/>
        <v>0</v>
      </c>
      <c r="AC72" s="178">
        <f t="shared" si="10"/>
        <v>100</v>
      </c>
    </row>
    <row r="73" spans="1:29">
      <c r="A73" s="177"/>
      <c r="B73" s="432" t="s">
        <v>498</v>
      </c>
      <c r="C73" s="419"/>
      <c r="D73" s="419"/>
      <c r="E73" s="419"/>
      <c r="F73" s="419"/>
      <c r="G73" s="419"/>
      <c r="H73" s="419"/>
      <c r="I73" s="420"/>
      <c r="J73" s="293"/>
      <c r="K73" s="293"/>
      <c r="L73" s="293"/>
      <c r="M73" s="178"/>
      <c r="N73" s="293"/>
      <c r="O73" s="293"/>
      <c r="P73" s="293"/>
      <c r="Q73" s="178"/>
      <c r="R73" s="293"/>
      <c r="S73" s="293"/>
      <c r="T73" s="293"/>
      <c r="U73" s="178"/>
      <c r="V73" s="293">
        <v>12</v>
      </c>
      <c r="W73" s="293">
        <v>12</v>
      </c>
      <c r="X73" s="293"/>
      <c r="Y73" s="178"/>
      <c r="Z73" s="225">
        <f t="shared" si="11"/>
        <v>12</v>
      </c>
      <c r="AA73" s="225">
        <f t="shared" si="11"/>
        <v>12</v>
      </c>
      <c r="AB73" s="293">
        <f t="shared" si="9"/>
        <v>0</v>
      </c>
      <c r="AC73" s="178">
        <f t="shared" si="10"/>
        <v>100</v>
      </c>
    </row>
    <row r="74" spans="1:29">
      <c r="A74" s="177"/>
      <c r="B74" s="432" t="s">
        <v>499</v>
      </c>
      <c r="C74" s="419"/>
      <c r="D74" s="419"/>
      <c r="E74" s="419"/>
      <c r="F74" s="419"/>
      <c r="G74" s="419"/>
      <c r="H74" s="419"/>
      <c r="I74" s="420"/>
      <c r="J74" s="293"/>
      <c r="K74" s="293"/>
      <c r="L74" s="293"/>
      <c r="M74" s="178"/>
      <c r="N74" s="293"/>
      <c r="O74" s="293"/>
      <c r="P74" s="293"/>
      <c r="Q74" s="178"/>
      <c r="R74" s="293"/>
      <c r="S74" s="293"/>
      <c r="T74" s="293"/>
      <c r="U74" s="178"/>
      <c r="V74" s="293">
        <v>5</v>
      </c>
      <c r="W74" s="293">
        <v>5</v>
      </c>
      <c r="X74" s="293"/>
      <c r="Y74" s="178"/>
      <c r="Z74" s="225">
        <f t="shared" si="11"/>
        <v>5</v>
      </c>
      <c r="AA74" s="225">
        <f t="shared" si="11"/>
        <v>5</v>
      </c>
      <c r="AB74" s="293">
        <f t="shared" si="9"/>
        <v>0</v>
      </c>
      <c r="AC74" s="178">
        <f t="shared" si="10"/>
        <v>100</v>
      </c>
    </row>
    <row r="75" spans="1:29">
      <c r="A75" s="177"/>
      <c r="B75" s="432" t="s">
        <v>500</v>
      </c>
      <c r="C75" s="419"/>
      <c r="D75" s="419"/>
      <c r="E75" s="419"/>
      <c r="F75" s="419"/>
      <c r="G75" s="419"/>
      <c r="H75" s="419"/>
      <c r="I75" s="420"/>
      <c r="J75" s="293"/>
      <c r="K75" s="293"/>
      <c r="L75" s="293"/>
      <c r="M75" s="178"/>
      <c r="N75" s="293"/>
      <c r="O75" s="293"/>
      <c r="P75" s="293"/>
      <c r="Q75" s="178"/>
      <c r="R75" s="293"/>
      <c r="S75" s="293"/>
      <c r="T75" s="293"/>
      <c r="U75" s="178"/>
      <c r="V75" s="293">
        <v>6</v>
      </c>
      <c r="W75" s="293">
        <v>6</v>
      </c>
      <c r="X75" s="293"/>
      <c r="Y75" s="178"/>
      <c r="Z75" s="225">
        <f t="shared" si="11"/>
        <v>6</v>
      </c>
      <c r="AA75" s="225">
        <f t="shared" si="11"/>
        <v>6</v>
      </c>
      <c r="AB75" s="293">
        <f t="shared" si="9"/>
        <v>0</v>
      </c>
      <c r="AC75" s="178">
        <f t="shared" si="10"/>
        <v>100</v>
      </c>
    </row>
    <row r="76" spans="1:29">
      <c r="A76" s="177"/>
      <c r="B76" s="432" t="s">
        <v>501</v>
      </c>
      <c r="C76" s="419"/>
      <c r="D76" s="419"/>
      <c r="E76" s="419"/>
      <c r="F76" s="419"/>
      <c r="G76" s="419"/>
      <c r="H76" s="419"/>
      <c r="I76" s="420"/>
      <c r="J76" s="293"/>
      <c r="K76" s="293"/>
      <c r="L76" s="293"/>
      <c r="M76" s="178"/>
      <c r="N76" s="293"/>
      <c r="O76" s="293"/>
      <c r="P76" s="293"/>
      <c r="Q76" s="178"/>
      <c r="R76" s="293"/>
      <c r="S76" s="293"/>
      <c r="T76" s="293"/>
      <c r="U76" s="178"/>
      <c r="V76" s="293">
        <v>8</v>
      </c>
      <c r="W76" s="293">
        <v>8</v>
      </c>
      <c r="X76" s="293"/>
      <c r="Y76" s="178"/>
      <c r="Z76" s="225">
        <f t="shared" si="11"/>
        <v>8</v>
      </c>
      <c r="AA76" s="225">
        <f t="shared" si="11"/>
        <v>8</v>
      </c>
      <c r="AB76" s="293">
        <f t="shared" si="9"/>
        <v>0</v>
      </c>
      <c r="AC76" s="178">
        <f t="shared" si="10"/>
        <v>100</v>
      </c>
    </row>
    <row r="77" spans="1:29">
      <c r="A77" s="177"/>
      <c r="B77" s="432" t="s">
        <v>502</v>
      </c>
      <c r="C77" s="419"/>
      <c r="D77" s="419"/>
      <c r="E77" s="419"/>
      <c r="F77" s="419"/>
      <c r="G77" s="419"/>
      <c r="H77" s="419"/>
      <c r="I77" s="420"/>
      <c r="J77" s="293"/>
      <c r="K77" s="293"/>
      <c r="L77" s="293"/>
      <c r="M77" s="178"/>
      <c r="N77" s="293"/>
      <c r="O77" s="293"/>
      <c r="P77" s="293"/>
      <c r="Q77" s="178"/>
      <c r="R77" s="293"/>
      <c r="S77" s="293"/>
      <c r="T77" s="293"/>
      <c r="U77" s="178"/>
      <c r="V77" s="293">
        <v>14</v>
      </c>
      <c r="W77" s="293">
        <v>14</v>
      </c>
      <c r="X77" s="293"/>
      <c r="Y77" s="178"/>
      <c r="Z77" s="225">
        <f t="shared" si="11"/>
        <v>14</v>
      </c>
      <c r="AA77" s="225">
        <f t="shared" si="11"/>
        <v>14</v>
      </c>
      <c r="AB77" s="293">
        <f t="shared" si="9"/>
        <v>0</v>
      </c>
      <c r="AC77" s="178">
        <f t="shared" si="10"/>
        <v>100</v>
      </c>
    </row>
    <row r="78" spans="1:29">
      <c r="A78" s="177"/>
      <c r="B78" s="432" t="s">
        <v>503</v>
      </c>
      <c r="C78" s="419"/>
      <c r="D78" s="419"/>
      <c r="E78" s="419"/>
      <c r="F78" s="419"/>
      <c r="G78" s="419"/>
      <c r="H78" s="419"/>
      <c r="I78" s="420"/>
      <c r="J78" s="293"/>
      <c r="K78" s="293"/>
      <c r="L78" s="293"/>
      <c r="M78" s="178"/>
      <c r="N78" s="293"/>
      <c r="O78" s="293"/>
      <c r="P78" s="293"/>
      <c r="Q78" s="178"/>
      <c r="R78" s="293"/>
      <c r="S78" s="293"/>
      <c r="T78" s="293"/>
      <c r="U78" s="178"/>
      <c r="V78" s="293">
        <v>5</v>
      </c>
      <c r="W78" s="293">
        <v>5</v>
      </c>
      <c r="X78" s="293"/>
      <c r="Y78" s="178"/>
      <c r="Z78" s="225">
        <f t="shared" si="11"/>
        <v>5</v>
      </c>
      <c r="AA78" s="225">
        <f t="shared" si="11"/>
        <v>5</v>
      </c>
      <c r="AB78" s="293">
        <f t="shared" si="9"/>
        <v>0</v>
      </c>
      <c r="AC78" s="178">
        <f t="shared" si="10"/>
        <v>100</v>
      </c>
    </row>
    <row r="79" spans="1:29">
      <c r="A79" s="177"/>
      <c r="B79" s="432" t="s">
        <v>504</v>
      </c>
      <c r="C79" s="419"/>
      <c r="D79" s="419"/>
      <c r="E79" s="419"/>
      <c r="F79" s="419"/>
      <c r="G79" s="419"/>
      <c r="H79" s="419"/>
      <c r="I79" s="420"/>
      <c r="J79" s="293"/>
      <c r="K79" s="293"/>
      <c r="L79" s="293"/>
      <c r="M79" s="178"/>
      <c r="N79" s="293"/>
      <c r="O79" s="293"/>
      <c r="P79" s="293"/>
      <c r="Q79" s="178"/>
      <c r="R79" s="293"/>
      <c r="S79" s="293"/>
      <c r="T79" s="293"/>
      <c r="U79" s="178"/>
      <c r="V79" s="293">
        <v>5</v>
      </c>
      <c r="W79" s="293">
        <v>5</v>
      </c>
      <c r="X79" s="293"/>
      <c r="Y79" s="178"/>
      <c r="Z79" s="225">
        <f t="shared" si="11"/>
        <v>5</v>
      </c>
      <c r="AA79" s="225">
        <f t="shared" si="11"/>
        <v>5</v>
      </c>
      <c r="AB79" s="293">
        <f t="shared" si="9"/>
        <v>0</v>
      </c>
      <c r="AC79" s="178">
        <f t="shared" si="10"/>
        <v>100</v>
      </c>
    </row>
    <row r="80" spans="1:29">
      <c r="A80" s="177"/>
      <c r="B80" s="432" t="s">
        <v>505</v>
      </c>
      <c r="C80" s="419"/>
      <c r="D80" s="419"/>
      <c r="E80" s="419"/>
      <c r="F80" s="419"/>
      <c r="G80" s="419"/>
      <c r="H80" s="419"/>
      <c r="I80" s="420"/>
      <c r="J80" s="293"/>
      <c r="K80" s="293"/>
      <c r="L80" s="293"/>
      <c r="M80" s="178"/>
      <c r="N80" s="293"/>
      <c r="O80" s="293"/>
      <c r="P80" s="293"/>
      <c r="Q80" s="178"/>
      <c r="R80" s="293"/>
      <c r="S80" s="293"/>
      <c r="T80" s="293"/>
      <c r="U80" s="178"/>
      <c r="V80" s="293">
        <v>10</v>
      </c>
      <c r="W80" s="293">
        <v>10</v>
      </c>
      <c r="X80" s="293"/>
      <c r="Y80" s="178"/>
      <c r="Z80" s="225">
        <f t="shared" si="11"/>
        <v>10</v>
      </c>
      <c r="AA80" s="225">
        <f t="shared" si="11"/>
        <v>10</v>
      </c>
      <c r="AB80" s="293">
        <f t="shared" si="9"/>
        <v>0</v>
      </c>
      <c r="AC80" s="178">
        <f t="shared" si="10"/>
        <v>100</v>
      </c>
    </row>
    <row r="81" spans="1:29">
      <c r="A81" s="177"/>
      <c r="B81" s="432" t="s">
        <v>506</v>
      </c>
      <c r="C81" s="419"/>
      <c r="D81" s="419"/>
      <c r="E81" s="419"/>
      <c r="F81" s="419"/>
      <c r="G81" s="419"/>
      <c r="H81" s="419"/>
      <c r="I81" s="420"/>
      <c r="J81" s="293"/>
      <c r="K81" s="293"/>
      <c r="L81" s="293"/>
      <c r="M81" s="178"/>
      <c r="N81" s="293"/>
      <c r="O81" s="293"/>
      <c r="P81" s="293"/>
      <c r="Q81" s="178"/>
      <c r="R81" s="293"/>
      <c r="S81" s="293"/>
      <c r="T81" s="293"/>
      <c r="U81" s="178"/>
      <c r="V81" s="293">
        <v>7</v>
      </c>
      <c r="W81" s="293">
        <v>7</v>
      </c>
      <c r="X81" s="293"/>
      <c r="Y81" s="178"/>
      <c r="Z81" s="225">
        <f t="shared" si="11"/>
        <v>7</v>
      </c>
      <c r="AA81" s="225">
        <f t="shared" si="11"/>
        <v>7</v>
      </c>
      <c r="AB81" s="293">
        <f t="shared" si="9"/>
        <v>0</v>
      </c>
      <c r="AC81" s="178">
        <f t="shared" si="10"/>
        <v>100</v>
      </c>
    </row>
    <row r="82" spans="1:29">
      <c r="A82" s="177"/>
      <c r="B82" s="432" t="s">
        <v>507</v>
      </c>
      <c r="C82" s="419"/>
      <c r="D82" s="419"/>
      <c r="E82" s="419"/>
      <c r="F82" s="419"/>
      <c r="G82" s="419"/>
      <c r="H82" s="419"/>
      <c r="I82" s="420"/>
      <c r="J82" s="293"/>
      <c r="K82" s="293"/>
      <c r="L82" s="293"/>
      <c r="M82" s="178"/>
      <c r="N82" s="293"/>
      <c r="O82" s="293"/>
      <c r="P82" s="293"/>
      <c r="Q82" s="178"/>
      <c r="R82" s="293"/>
      <c r="S82" s="293"/>
      <c r="T82" s="293"/>
      <c r="U82" s="178"/>
      <c r="V82" s="293">
        <v>10</v>
      </c>
      <c r="W82" s="293">
        <v>10</v>
      </c>
      <c r="X82" s="293"/>
      <c r="Y82" s="178"/>
      <c r="Z82" s="225">
        <f t="shared" si="11"/>
        <v>10</v>
      </c>
      <c r="AA82" s="225">
        <f t="shared" si="11"/>
        <v>10</v>
      </c>
      <c r="AB82" s="293">
        <f t="shared" si="9"/>
        <v>0</v>
      </c>
      <c r="AC82" s="178">
        <f t="shared" si="10"/>
        <v>100</v>
      </c>
    </row>
    <row r="83" spans="1:29">
      <c r="A83" s="177"/>
      <c r="B83" s="432" t="s">
        <v>508</v>
      </c>
      <c r="C83" s="419"/>
      <c r="D83" s="419"/>
      <c r="E83" s="419"/>
      <c r="F83" s="419"/>
      <c r="G83" s="419"/>
      <c r="H83" s="419"/>
      <c r="I83" s="420"/>
      <c r="J83" s="293"/>
      <c r="K83" s="293"/>
      <c r="L83" s="293"/>
      <c r="M83" s="178"/>
      <c r="N83" s="293"/>
      <c r="O83" s="293"/>
      <c r="P83" s="293"/>
      <c r="Q83" s="178"/>
      <c r="R83" s="293"/>
      <c r="S83" s="293"/>
      <c r="T83" s="293"/>
      <c r="U83" s="178"/>
      <c r="V83" s="293">
        <v>4</v>
      </c>
      <c r="W83" s="293">
        <v>4</v>
      </c>
      <c r="X83" s="293"/>
      <c r="Y83" s="178"/>
      <c r="Z83" s="225">
        <f t="shared" si="11"/>
        <v>4</v>
      </c>
      <c r="AA83" s="225">
        <f t="shared" si="11"/>
        <v>4</v>
      </c>
      <c r="AB83" s="293">
        <f t="shared" si="9"/>
        <v>0</v>
      </c>
      <c r="AC83" s="178">
        <f t="shared" si="10"/>
        <v>100</v>
      </c>
    </row>
    <row r="84" spans="1:29">
      <c r="A84" s="177"/>
      <c r="B84" s="432" t="s">
        <v>509</v>
      </c>
      <c r="C84" s="419"/>
      <c r="D84" s="419"/>
      <c r="E84" s="419"/>
      <c r="F84" s="419"/>
      <c r="G84" s="419"/>
      <c r="H84" s="419"/>
      <c r="I84" s="420"/>
      <c r="J84" s="293"/>
      <c r="K84" s="293"/>
      <c r="L84" s="293"/>
      <c r="M84" s="178"/>
      <c r="N84" s="293"/>
      <c r="O84" s="293"/>
      <c r="P84" s="293"/>
      <c r="Q84" s="178"/>
      <c r="R84" s="293"/>
      <c r="S84" s="293"/>
      <c r="T84" s="293"/>
      <c r="U84" s="178"/>
      <c r="V84" s="293">
        <v>10</v>
      </c>
      <c r="W84" s="293"/>
      <c r="X84" s="293"/>
      <c r="Y84" s="178"/>
      <c r="Z84" s="225">
        <f t="shared" si="11"/>
        <v>10</v>
      </c>
      <c r="AA84" s="225">
        <f t="shared" si="11"/>
        <v>0</v>
      </c>
      <c r="AB84" s="293">
        <f t="shared" si="9"/>
        <v>-10</v>
      </c>
      <c r="AC84" s="178">
        <f t="shared" si="10"/>
        <v>0</v>
      </c>
    </row>
    <row r="85" spans="1:29">
      <c r="A85" s="177"/>
      <c r="B85" s="432" t="s">
        <v>510</v>
      </c>
      <c r="C85" s="419"/>
      <c r="D85" s="419"/>
      <c r="E85" s="419"/>
      <c r="F85" s="419"/>
      <c r="G85" s="419"/>
      <c r="H85" s="419"/>
      <c r="I85" s="420"/>
      <c r="J85" s="293"/>
      <c r="K85" s="293"/>
      <c r="L85" s="293"/>
      <c r="M85" s="178"/>
      <c r="N85" s="293"/>
      <c r="O85" s="293"/>
      <c r="P85" s="293"/>
      <c r="Q85" s="178"/>
      <c r="R85" s="293"/>
      <c r="S85" s="293"/>
      <c r="T85" s="293"/>
      <c r="U85" s="178"/>
      <c r="V85" s="293">
        <v>11</v>
      </c>
      <c r="W85" s="293"/>
      <c r="X85" s="293"/>
      <c r="Y85" s="178"/>
      <c r="Z85" s="225">
        <f t="shared" si="11"/>
        <v>11</v>
      </c>
      <c r="AA85" s="225">
        <f t="shared" si="11"/>
        <v>0</v>
      </c>
      <c r="AB85" s="293">
        <f t="shared" si="9"/>
        <v>-11</v>
      </c>
      <c r="AC85" s="178">
        <f t="shared" si="10"/>
        <v>0</v>
      </c>
    </row>
    <row r="86" spans="1:29">
      <c r="A86" s="177"/>
      <c r="B86" s="432" t="s">
        <v>511</v>
      </c>
      <c r="C86" s="419"/>
      <c r="D86" s="419"/>
      <c r="E86" s="419"/>
      <c r="F86" s="419"/>
      <c r="G86" s="419"/>
      <c r="H86" s="419"/>
      <c r="I86" s="420"/>
      <c r="J86" s="293"/>
      <c r="K86" s="293"/>
      <c r="L86" s="293"/>
      <c r="M86" s="178"/>
      <c r="N86" s="293"/>
      <c r="O86" s="293"/>
      <c r="P86" s="293"/>
      <c r="Q86" s="178"/>
      <c r="R86" s="293"/>
      <c r="S86" s="293"/>
      <c r="T86" s="293"/>
      <c r="U86" s="178"/>
      <c r="V86" s="293">
        <v>10</v>
      </c>
      <c r="W86" s="293"/>
      <c r="X86" s="293"/>
      <c r="Y86" s="178"/>
      <c r="Z86" s="225">
        <f t="shared" si="11"/>
        <v>10</v>
      </c>
      <c r="AA86" s="225">
        <f t="shared" si="11"/>
        <v>0</v>
      </c>
      <c r="AB86" s="293">
        <f t="shared" si="9"/>
        <v>-10</v>
      </c>
      <c r="AC86" s="178">
        <f t="shared" si="10"/>
        <v>0</v>
      </c>
    </row>
    <row r="87" spans="1:29">
      <c r="A87" s="177"/>
      <c r="B87" s="432" t="s">
        <v>512</v>
      </c>
      <c r="C87" s="419"/>
      <c r="D87" s="419"/>
      <c r="E87" s="419"/>
      <c r="F87" s="419"/>
      <c r="G87" s="419"/>
      <c r="H87" s="419"/>
      <c r="I87" s="420"/>
      <c r="J87" s="293"/>
      <c r="K87" s="293"/>
      <c r="L87" s="293"/>
      <c r="M87" s="178"/>
      <c r="N87" s="293"/>
      <c r="O87" s="293"/>
      <c r="P87" s="293"/>
      <c r="Q87" s="178"/>
      <c r="R87" s="293"/>
      <c r="S87" s="293"/>
      <c r="T87" s="293"/>
      <c r="U87" s="178"/>
      <c r="V87" s="293">
        <v>10</v>
      </c>
      <c r="W87" s="293"/>
      <c r="X87" s="293"/>
      <c r="Y87" s="178"/>
      <c r="Z87" s="225">
        <f t="shared" si="11"/>
        <v>10</v>
      </c>
      <c r="AA87" s="225">
        <f t="shared" si="11"/>
        <v>0</v>
      </c>
      <c r="AB87" s="293">
        <f t="shared" si="9"/>
        <v>-10</v>
      </c>
      <c r="AC87" s="178">
        <f t="shared" si="10"/>
        <v>0</v>
      </c>
    </row>
    <row r="88" spans="1:29">
      <c r="A88" s="177"/>
      <c r="B88" s="431" t="str">
        <f>'[37]VI-VII джер.кап.інв.'!B45</f>
        <v>Набір для накачування шин</v>
      </c>
      <c r="C88" s="434"/>
      <c r="D88" s="434"/>
      <c r="E88" s="434"/>
      <c r="F88" s="434"/>
      <c r="G88" s="434"/>
      <c r="H88" s="434"/>
      <c r="I88" s="435"/>
      <c r="J88" s="293"/>
      <c r="K88" s="293"/>
      <c r="L88" s="293"/>
      <c r="M88" s="178"/>
      <c r="N88" s="293"/>
      <c r="O88" s="293"/>
      <c r="P88" s="293"/>
      <c r="Q88" s="178"/>
      <c r="R88" s="293"/>
      <c r="S88" s="293"/>
      <c r="T88" s="293"/>
      <c r="U88" s="178"/>
      <c r="V88" s="293">
        <f>'[37]VI-VII джер.кап.інв.'!V45</f>
        <v>2</v>
      </c>
      <c r="W88" s="293"/>
      <c r="X88" s="293"/>
      <c r="Y88" s="178"/>
      <c r="Z88" s="225">
        <f t="shared" si="11"/>
        <v>2</v>
      </c>
      <c r="AA88" s="225">
        <f t="shared" si="11"/>
        <v>0</v>
      </c>
      <c r="AB88" s="293">
        <f t="shared" si="9"/>
        <v>-2</v>
      </c>
      <c r="AC88" s="178">
        <f t="shared" si="10"/>
        <v>0</v>
      </c>
    </row>
    <row r="89" spans="1:29">
      <c r="A89" s="177"/>
      <c r="B89" s="431" t="str">
        <f>'[37]VI-VII джер.кап.інв.'!B51</f>
        <v>Інструмент будівельний:</v>
      </c>
      <c r="C89" s="419"/>
      <c r="D89" s="419"/>
      <c r="E89" s="419"/>
      <c r="F89" s="419"/>
      <c r="G89" s="419"/>
      <c r="H89" s="419"/>
      <c r="I89" s="420"/>
      <c r="J89" s="293"/>
      <c r="K89" s="293"/>
      <c r="L89" s="293"/>
      <c r="M89" s="178"/>
      <c r="N89" s="293"/>
      <c r="O89" s="293"/>
      <c r="P89" s="293"/>
      <c r="Q89" s="178"/>
      <c r="R89" s="293"/>
      <c r="S89" s="293"/>
      <c r="T89" s="293"/>
      <c r="U89" s="178"/>
      <c r="V89" s="293">
        <f>'[37]VI-VII джер.кап.інв.'!V51</f>
        <v>0</v>
      </c>
      <c r="W89" s="293">
        <f>'[37]VI-VII джер.кап.інв.'!W51</f>
        <v>0</v>
      </c>
      <c r="X89" s="293"/>
      <c r="Y89" s="178"/>
      <c r="Z89" s="225">
        <f t="shared" si="11"/>
        <v>0</v>
      </c>
      <c r="AA89" s="225">
        <f t="shared" si="11"/>
        <v>0</v>
      </c>
      <c r="AB89" s="293">
        <f t="shared" si="9"/>
        <v>0</v>
      </c>
      <c r="AC89" s="178" t="e">
        <f t="shared" si="10"/>
        <v>#DIV/0!</v>
      </c>
    </row>
    <row r="90" spans="1:29">
      <c r="A90" s="177"/>
      <c r="B90" s="431" t="str">
        <f>'[37]VI-VII джер.кап.інв.'!B52</f>
        <v>• пліткоріз монорейковий 900 мм</v>
      </c>
      <c r="C90" s="419"/>
      <c r="D90" s="419"/>
      <c r="E90" s="419"/>
      <c r="F90" s="419"/>
      <c r="G90" s="419"/>
      <c r="H90" s="419"/>
      <c r="I90" s="420"/>
      <c r="J90" s="293"/>
      <c r="K90" s="293"/>
      <c r="L90" s="293"/>
      <c r="M90" s="178"/>
      <c r="N90" s="293"/>
      <c r="O90" s="293"/>
      <c r="P90" s="293"/>
      <c r="Q90" s="178"/>
      <c r="R90" s="293"/>
      <c r="S90" s="293"/>
      <c r="T90" s="293"/>
      <c r="U90" s="178"/>
      <c r="V90" s="293">
        <f>'[37]VI-VII джер.кап.інв.'!V52</f>
        <v>6</v>
      </c>
      <c r="W90" s="293">
        <v>3</v>
      </c>
      <c r="X90" s="293"/>
      <c r="Y90" s="178"/>
      <c r="Z90" s="225">
        <f t="shared" si="11"/>
        <v>6</v>
      </c>
      <c r="AA90" s="225">
        <f t="shared" si="11"/>
        <v>3</v>
      </c>
      <c r="AB90" s="293">
        <f t="shared" si="9"/>
        <v>-3</v>
      </c>
      <c r="AC90" s="178">
        <f t="shared" si="10"/>
        <v>50</v>
      </c>
    </row>
    <row r="91" spans="1:29">
      <c r="A91" s="177"/>
      <c r="B91" s="431" t="str">
        <f>'[37]VI-VII джер.кап.інв.'!B53</f>
        <v>• лазерний рівень 4D (2 АКБ)</v>
      </c>
      <c r="C91" s="419"/>
      <c r="D91" s="419"/>
      <c r="E91" s="419"/>
      <c r="F91" s="419"/>
      <c r="G91" s="419"/>
      <c r="H91" s="419"/>
      <c r="I91" s="420"/>
      <c r="J91" s="293"/>
      <c r="K91" s="293"/>
      <c r="L91" s="293"/>
      <c r="M91" s="178"/>
      <c r="N91" s="293"/>
      <c r="O91" s="293"/>
      <c r="P91" s="293"/>
      <c r="Q91" s="178"/>
      <c r="R91" s="293"/>
      <c r="S91" s="293"/>
      <c r="T91" s="293"/>
      <c r="U91" s="178"/>
      <c r="V91" s="293">
        <f>'[37]VI-VII джер.кап.інв.'!V53</f>
        <v>6</v>
      </c>
      <c r="W91" s="293">
        <v>3</v>
      </c>
      <c r="X91" s="293"/>
      <c r="Y91" s="178"/>
      <c r="Z91" s="225">
        <f t="shared" si="11"/>
        <v>6</v>
      </c>
      <c r="AA91" s="225">
        <f t="shared" si="11"/>
        <v>3</v>
      </c>
      <c r="AB91" s="293">
        <f t="shared" si="9"/>
        <v>-3</v>
      </c>
      <c r="AC91" s="178">
        <f t="shared" si="10"/>
        <v>50</v>
      </c>
    </row>
    <row r="92" spans="1:29">
      <c r="A92" s="177"/>
      <c r="B92" s="431" t="str">
        <f>'[37]VI-VII джер.кап.інв.'!B54</f>
        <v>• шліфувальна машина по штукатурці Procraft EX750</v>
      </c>
      <c r="C92" s="419"/>
      <c r="D92" s="419"/>
      <c r="E92" s="419"/>
      <c r="F92" s="419"/>
      <c r="G92" s="419"/>
      <c r="H92" s="419"/>
      <c r="I92" s="420"/>
      <c r="J92" s="293"/>
      <c r="K92" s="293"/>
      <c r="L92" s="293"/>
      <c r="M92" s="178"/>
      <c r="N92" s="293"/>
      <c r="O92" s="293"/>
      <c r="P92" s="293"/>
      <c r="Q92" s="178"/>
      <c r="R92" s="293"/>
      <c r="S92" s="293"/>
      <c r="T92" s="293"/>
      <c r="U92" s="178"/>
      <c r="V92" s="293">
        <f>'[37]VI-VII джер.кап.інв.'!V54</f>
        <v>6</v>
      </c>
      <c r="W92" s="293">
        <v>6</v>
      </c>
      <c r="X92" s="293"/>
      <c r="Y92" s="178"/>
      <c r="Z92" s="225">
        <f t="shared" si="11"/>
        <v>6</v>
      </c>
      <c r="AA92" s="225">
        <f t="shared" si="11"/>
        <v>6</v>
      </c>
      <c r="AB92" s="293">
        <f t="shared" si="9"/>
        <v>0</v>
      </c>
      <c r="AC92" s="178">
        <f t="shared" si="10"/>
        <v>100</v>
      </c>
    </row>
    <row r="93" spans="1:29">
      <c r="A93" s="177"/>
      <c r="B93" s="431" t="str">
        <f>'[37]VI-VII джер.кап.інв.'!B55</f>
        <v>• перфоратор електричний Intertool 1000Dn Storm (WT-0171)</v>
      </c>
      <c r="C93" s="419"/>
      <c r="D93" s="419"/>
      <c r="E93" s="419"/>
      <c r="F93" s="419"/>
      <c r="G93" s="419"/>
      <c r="H93" s="419"/>
      <c r="I93" s="420"/>
      <c r="J93" s="293"/>
      <c r="K93" s="293"/>
      <c r="L93" s="293"/>
      <c r="M93" s="178"/>
      <c r="N93" s="293"/>
      <c r="O93" s="293"/>
      <c r="P93" s="293"/>
      <c r="Q93" s="178"/>
      <c r="R93" s="293"/>
      <c r="S93" s="293"/>
      <c r="T93" s="293"/>
      <c r="U93" s="178"/>
      <c r="V93" s="293">
        <f>'[37]VI-VII джер.кап.інв.'!V55</f>
        <v>6</v>
      </c>
      <c r="W93" s="293">
        <v>3</v>
      </c>
      <c r="X93" s="293"/>
      <c r="Y93" s="178"/>
      <c r="Z93" s="225">
        <f t="shared" si="11"/>
        <v>6</v>
      </c>
      <c r="AA93" s="225">
        <f t="shared" si="11"/>
        <v>3</v>
      </c>
      <c r="AB93" s="293">
        <f t="shared" si="9"/>
        <v>-3</v>
      </c>
      <c r="AC93" s="178">
        <f t="shared" si="10"/>
        <v>50</v>
      </c>
    </row>
    <row r="94" spans="1:29">
      <c r="A94" s="177"/>
      <c r="B94" s="431" t="str">
        <f>'[37]VI-VII джер.кап.інв.'!B56</f>
        <v>• господарський пилосос Karecher WD 3 P V-17/4/20</v>
      </c>
      <c r="C94" s="419"/>
      <c r="D94" s="419"/>
      <c r="E94" s="419"/>
      <c r="F94" s="419"/>
      <c r="G94" s="419"/>
      <c r="H94" s="419"/>
      <c r="I94" s="420"/>
      <c r="J94" s="293"/>
      <c r="K94" s="293"/>
      <c r="L94" s="293"/>
      <c r="M94" s="178"/>
      <c r="N94" s="293"/>
      <c r="O94" s="293"/>
      <c r="P94" s="293"/>
      <c r="Q94" s="178"/>
      <c r="R94" s="293"/>
      <c r="S94" s="293"/>
      <c r="T94" s="293"/>
      <c r="U94" s="178"/>
      <c r="V94" s="293">
        <f>'[37]VI-VII джер.кап.інв.'!V56</f>
        <v>6</v>
      </c>
      <c r="W94" s="293">
        <v>5</v>
      </c>
      <c r="X94" s="293"/>
      <c r="Y94" s="178"/>
      <c r="Z94" s="225">
        <f t="shared" si="11"/>
        <v>6</v>
      </c>
      <c r="AA94" s="225">
        <f t="shared" si="11"/>
        <v>5</v>
      </c>
      <c r="AB94" s="293">
        <f t="shared" si="9"/>
        <v>-1</v>
      </c>
      <c r="AC94" s="178">
        <f t="shared" si="10"/>
        <v>83.333333333333343</v>
      </c>
    </row>
    <row r="95" spans="1:29">
      <c r="A95" s="177"/>
      <c r="B95" s="431" t="str">
        <f>'[37]VI-VII джер.кап.інв.'!B57</f>
        <v>Акумулятор 12 V 120 Ah</v>
      </c>
      <c r="C95" s="419"/>
      <c r="D95" s="419"/>
      <c r="E95" s="419"/>
      <c r="F95" s="419"/>
      <c r="G95" s="419"/>
      <c r="H95" s="419"/>
      <c r="I95" s="420"/>
      <c r="J95" s="293"/>
      <c r="K95" s="293"/>
      <c r="L95" s="293"/>
      <c r="M95" s="178"/>
      <c r="N95" s="293"/>
      <c r="O95" s="293"/>
      <c r="P95" s="293"/>
      <c r="Q95" s="178"/>
      <c r="R95" s="293"/>
      <c r="S95" s="293"/>
      <c r="T95" s="293"/>
      <c r="U95" s="178"/>
      <c r="V95" s="293">
        <f>'[37]VI-VII джер.кап.інв.'!V57</f>
        <v>10</v>
      </c>
      <c r="W95" s="293">
        <f>'[37]VI-VII джер.кап.інв.'!W57</f>
        <v>0</v>
      </c>
      <c r="X95" s="293"/>
      <c r="Y95" s="178"/>
      <c r="Z95" s="225">
        <f t="shared" si="11"/>
        <v>10</v>
      </c>
      <c r="AA95" s="225">
        <f t="shared" si="11"/>
        <v>0</v>
      </c>
      <c r="AB95" s="293">
        <f t="shared" si="9"/>
        <v>-10</v>
      </c>
      <c r="AC95" s="178">
        <f t="shared" si="10"/>
        <v>0</v>
      </c>
    </row>
    <row r="96" spans="1:29">
      <c r="A96" s="177"/>
      <c r="B96" s="431" t="str">
        <f>'[37]VI-VII джер.кап.інв.'!B58</f>
        <v>Акумулятор 12 V 53 Ah</v>
      </c>
      <c r="C96" s="419"/>
      <c r="D96" s="419"/>
      <c r="E96" s="419"/>
      <c r="F96" s="419"/>
      <c r="G96" s="419"/>
      <c r="H96" s="419"/>
      <c r="I96" s="420"/>
      <c r="J96" s="293"/>
      <c r="K96" s="293"/>
      <c r="L96" s="293"/>
      <c r="M96" s="178"/>
      <c r="N96" s="293"/>
      <c r="O96" s="293"/>
      <c r="P96" s="293"/>
      <c r="Q96" s="178"/>
      <c r="R96" s="293"/>
      <c r="S96" s="293"/>
      <c r="T96" s="293"/>
      <c r="U96" s="178"/>
      <c r="V96" s="293">
        <f>'[37]VI-VII джер.кап.інв.'!V58</f>
        <v>4</v>
      </c>
      <c r="W96" s="293">
        <f>'[37]VI-VII джер.кап.інв.'!W58</f>
        <v>0</v>
      </c>
      <c r="X96" s="293"/>
      <c r="Y96" s="178"/>
      <c r="Z96" s="225">
        <f t="shared" si="11"/>
        <v>4</v>
      </c>
      <c r="AA96" s="225">
        <f t="shared" si="11"/>
        <v>0</v>
      </c>
      <c r="AB96" s="293">
        <f t="shared" si="9"/>
        <v>-4</v>
      </c>
      <c r="AC96" s="178">
        <f t="shared" si="10"/>
        <v>0</v>
      </c>
    </row>
    <row r="97" spans="1:29">
      <c r="A97" s="177"/>
      <c r="B97" s="431" t="str">
        <f>'[37]VI-VII джер.кап.інв.'!B59</f>
        <v>Master Лічильник води ХВ JS 10 Ду32</v>
      </c>
      <c r="C97" s="419"/>
      <c r="D97" s="419"/>
      <c r="E97" s="419"/>
      <c r="F97" s="419"/>
      <c r="G97" s="419"/>
      <c r="H97" s="419"/>
      <c r="I97" s="420"/>
      <c r="J97" s="293"/>
      <c r="K97" s="293"/>
      <c r="L97" s="293"/>
      <c r="M97" s="178"/>
      <c r="N97" s="293"/>
      <c r="O97" s="293"/>
      <c r="P97" s="293"/>
      <c r="Q97" s="178"/>
      <c r="R97" s="293"/>
      <c r="S97" s="293"/>
      <c r="T97" s="293"/>
      <c r="U97" s="178"/>
      <c r="V97" s="293">
        <v>7</v>
      </c>
      <c r="W97" s="293">
        <f>'[37]VI-VII джер.кап.інв.'!W59</f>
        <v>7</v>
      </c>
      <c r="X97" s="293"/>
      <c r="Y97" s="178"/>
      <c r="Z97" s="225">
        <f t="shared" si="11"/>
        <v>7</v>
      </c>
      <c r="AA97" s="225">
        <f t="shared" si="11"/>
        <v>7</v>
      </c>
      <c r="AB97" s="293">
        <f t="shared" si="9"/>
        <v>0</v>
      </c>
      <c r="AC97" s="178">
        <f t="shared" si="10"/>
        <v>100</v>
      </c>
    </row>
    <row r="98" spans="1:29">
      <c r="A98" s="177"/>
      <c r="B98" s="431" t="str">
        <f>'[37]VI-VII джер.кап.інв.'!B60</f>
        <v>Лічильник NIK 2307 ARTT. 1600 MC 21 - 5 шт</v>
      </c>
      <c r="C98" s="419"/>
      <c r="D98" s="419"/>
      <c r="E98" s="419"/>
      <c r="F98" s="419"/>
      <c r="G98" s="419"/>
      <c r="H98" s="419"/>
      <c r="I98" s="420"/>
      <c r="J98" s="293"/>
      <c r="K98" s="293"/>
      <c r="L98" s="293"/>
      <c r="M98" s="178"/>
      <c r="N98" s="293"/>
      <c r="O98" s="293"/>
      <c r="P98" s="293"/>
      <c r="Q98" s="178"/>
      <c r="R98" s="293"/>
      <c r="S98" s="293"/>
      <c r="T98" s="293"/>
      <c r="U98" s="178"/>
      <c r="V98" s="293">
        <v>43</v>
      </c>
      <c r="W98" s="293">
        <f>'[37]VI-VII джер.кап.інв.'!W60</f>
        <v>43</v>
      </c>
      <c r="X98" s="293"/>
      <c r="Y98" s="178"/>
      <c r="Z98" s="225">
        <f t="shared" si="11"/>
        <v>43</v>
      </c>
      <c r="AA98" s="225">
        <f t="shared" si="11"/>
        <v>43</v>
      </c>
      <c r="AB98" s="293">
        <f t="shared" si="9"/>
        <v>0</v>
      </c>
      <c r="AC98" s="178">
        <f t="shared" si="10"/>
        <v>100</v>
      </c>
    </row>
    <row r="99" spans="1:29">
      <c r="A99" s="177"/>
      <c r="B99" s="431" t="str">
        <f>'[37]VI-VII джер.кап.інв.'!B61</f>
        <v>Термосумка професійна "Colder-22" - 2 шт</v>
      </c>
      <c r="C99" s="419"/>
      <c r="D99" s="419"/>
      <c r="E99" s="419"/>
      <c r="F99" s="419"/>
      <c r="G99" s="419"/>
      <c r="H99" s="419"/>
      <c r="I99" s="420"/>
      <c r="J99" s="293"/>
      <c r="K99" s="293"/>
      <c r="L99" s="293"/>
      <c r="M99" s="178"/>
      <c r="N99" s="293"/>
      <c r="O99" s="293"/>
      <c r="P99" s="293"/>
      <c r="Q99" s="178"/>
      <c r="R99" s="293"/>
      <c r="S99" s="293"/>
      <c r="T99" s="293"/>
      <c r="U99" s="178"/>
      <c r="V99" s="293">
        <v>8</v>
      </c>
      <c r="W99" s="293">
        <f>'[37]VI-VII джер.кап.інв.'!W61</f>
        <v>8</v>
      </c>
      <c r="X99" s="293"/>
      <c r="Y99" s="178"/>
      <c r="Z99" s="225">
        <f t="shared" si="11"/>
        <v>8</v>
      </c>
      <c r="AA99" s="225">
        <f t="shared" si="11"/>
        <v>8</v>
      </c>
      <c r="AB99" s="293">
        <f t="shared" si="9"/>
        <v>0</v>
      </c>
      <c r="AC99" s="178">
        <f t="shared" si="10"/>
        <v>100</v>
      </c>
    </row>
    <row r="100" spans="1:29">
      <c r="A100" s="177"/>
      <c r="B100" s="432" t="s">
        <v>513</v>
      </c>
      <c r="C100" s="419"/>
      <c r="D100" s="419"/>
      <c r="E100" s="419"/>
      <c r="F100" s="419"/>
      <c r="G100" s="419"/>
      <c r="H100" s="419"/>
      <c r="I100" s="420"/>
      <c r="J100" s="293"/>
      <c r="K100" s="293"/>
      <c r="L100" s="293"/>
      <c r="M100" s="178"/>
      <c r="N100" s="293"/>
      <c r="O100" s="293"/>
      <c r="P100" s="293"/>
      <c r="Q100" s="178"/>
      <c r="R100" s="293"/>
      <c r="S100" s="293"/>
      <c r="T100" s="293"/>
      <c r="U100" s="178"/>
      <c r="V100" s="293"/>
      <c r="W100" s="293">
        <v>2</v>
      </c>
      <c r="X100" s="293"/>
      <c r="Y100" s="178"/>
      <c r="Z100" s="225">
        <f t="shared" si="11"/>
        <v>0</v>
      </c>
      <c r="AA100" s="225">
        <f t="shared" si="11"/>
        <v>2</v>
      </c>
      <c r="AB100" s="293">
        <f t="shared" si="9"/>
        <v>2</v>
      </c>
      <c r="AC100" s="178" t="e">
        <f t="shared" si="10"/>
        <v>#DIV/0!</v>
      </c>
    </row>
    <row r="101" spans="1:29">
      <c r="A101" s="177">
        <v>4</v>
      </c>
      <c r="B101" s="423" t="s">
        <v>514</v>
      </c>
      <c r="C101" s="424"/>
      <c r="D101" s="424"/>
      <c r="E101" s="424"/>
      <c r="F101" s="424"/>
      <c r="G101" s="424"/>
      <c r="H101" s="424"/>
      <c r="I101" s="424"/>
      <c r="J101" s="293"/>
      <c r="K101" s="293"/>
      <c r="L101" s="293">
        <f t="shared" si="0"/>
        <v>0</v>
      </c>
      <c r="M101" s="178" t="e">
        <f t="shared" si="1"/>
        <v>#DIV/0!</v>
      </c>
      <c r="N101" s="293"/>
      <c r="O101" s="293"/>
      <c r="P101" s="293">
        <f t="shared" si="2"/>
        <v>0</v>
      </c>
      <c r="Q101" s="178" t="e">
        <f t="shared" si="3"/>
        <v>#DIV/0!</v>
      </c>
      <c r="R101" s="293"/>
      <c r="S101" s="293"/>
      <c r="T101" s="293">
        <f t="shared" si="4"/>
        <v>0</v>
      </c>
      <c r="U101" s="178" t="e">
        <f t="shared" si="5"/>
        <v>#DIV/0!</v>
      </c>
      <c r="V101" s="293"/>
      <c r="W101" s="293"/>
      <c r="X101" s="293">
        <f t="shared" si="6"/>
        <v>0</v>
      </c>
      <c r="Y101" s="178" t="e">
        <f t="shared" si="7"/>
        <v>#DIV/0!</v>
      </c>
      <c r="Z101" s="225">
        <f t="shared" si="11"/>
        <v>0</v>
      </c>
      <c r="AA101" s="225">
        <f t="shared" si="11"/>
        <v>0</v>
      </c>
      <c r="AB101" s="293">
        <f t="shared" si="9"/>
        <v>0</v>
      </c>
      <c r="AC101" s="178" t="e">
        <f t="shared" si="10"/>
        <v>#DIV/0!</v>
      </c>
    </row>
    <row r="102" spans="1:29">
      <c r="A102" s="177">
        <v>5</v>
      </c>
      <c r="B102" s="423" t="s">
        <v>515</v>
      </c>
      <c r="C102" s="424"/>
      <c r="D102" s="424"/>
      <c r="E102" s="424"/>
      <c r="F102" s="424"/>
      <c r="G102" s="424"/>
      <c r="H102" s="424"/>
      <c r="I102" s="424"/>
      <c r="J102" s="293"/>
      <c r="K102" s="293"/>
      <c r="L102" s="293">
        <f t="shared" si="0"/>
        <v>0</v>
      </c>
      <c r="M102" s="178" t="e">
        <f t="shared" si="1"/>
        <v>#DIV/0!</v>
      </c>
      <c r="N102" s="293"/>
      <c r="O102" s="293"/>
      <c r="P102" s="293">
        <f t="shared" si="2"/>
        <v>0</v>
      </c>
      <c r="Q102" s="178" t="e">
        <f t="shared" si="3"/>
        <v>#DIV/0!</v>
      </c>
      <c r="R102" s="293"/>
      <c r="S102" s="293"/>
      <c r="T102" s="293">
        <f t="shared" si="4"/>
        <v>0</v>
      </c>
      <c r="U102" s="178" t="e">
        <f t="shared" si="5"/>
        <v>#DIV/0!</v>
      </c>
      <c r="V102" s="293"/>
      <c r="W102" s="293"/>
      <c r="X102" s="293">
        <f t="shared" si="6"/>
        <v>0</v>
      </c>
      <c r="Y102" s="178" t="e">
        <f t="shared" si="7"/>
        <v>#DIV/0!</v>
      </c>
      <c r="Z102" s="225">
        <f t="shared" si="11"/>
        <v>0</v>
      </c>
      <c r="AA102" s="225">
        <f t="shared" si="11"/>
        <v>0</v>
      </c>
      <c r="AB102" s="293">
        <f t="shared" si="9"/>
        <v>0</v>
      </c>
      <c r="AC102" s="178" t="e">
        <f t="shared" si="10"/>
        <v>#DIV/0!</v>
      </c>
    </row>
    <row r="103" spans="1:29">
      <c r="A103" s="177">
        <v>6</v>
      </c>
      <c r="B103" s="433" t="s">
        <v>371</v>
      </c>
      <c r="C103" s="433"/>
      <c r="D103" s="433"/>
      <c r="E103" s="433"/>
      <c r="F103" s="433"/>
      <c r="G103" s="433"/>
      <c r="H103" s="433"/>
      <c r="I103" s="433"/>
      <c r="J103" s="293"/>
      <c r="K103" s="293"/>
      <c r="L103" s="293">
        <f t="shared" si="0"/>
        <v>0</v>
      </c>
      <c r="M103" s="178" t="e">
        <f t="shared" si="1"/>
        <v>#DIV/0!</v>
      </c>
      <c r="N103" s="293"/>
      <c r="O103" s="293"/>
      <c r="P103" s="293">
        <f t="shared" si="2"/>
        <v>0</v>
      </c>
      <c r="Q103" s="178" t="e">
        <f t="shared" si="3"/>
        <v>#DIV/0!</v>
      </c>
      <c r="R103" s="293"/>
      <c r="S103" s="293"/>
      <c r="T103" s="293">
        <f t="shared" si="4"/>
        <v>0</v>
      </c>
      <c r="U103" s="178" t="e">
        <f t="shared" si="5"/>
        <v>#DIV/0!</v>
      </c>
      <c r="V103" s="293"/>
      <c r="W103" s="293"/>
      <c r="X103" s="293">
        <f t="shared" si="6"/>
        <v>0</v>
      </c>
      <c r="Y103" s="178" t="e">
        <f t="shared" si="7"/>
        <v>#DIV/0!</v>
      </c>
      <c r="Z103" s="225">
        <f t="shared" si="11"/>
        <v>0</v>
      </c>
      <c r="AA103" s="225">
        <f t="shared" si="11"/>
        <v>0</v>
      </c>
      <c r="AB103" s="293">
        <f t="shared" si="9"/>
        <v>0</v>
      </c>
      <c r="AC103" s="178" t="e">
        <f t="shared" si="10"/>
        <v>#DIV/0!</v>
      </c>
    </row>
    <row r="104" spans="1:29">
      <c r="A104" s="239"/>
      <c r="B104" s="419" t="s">
        <v>516</v>
      </c>
      <c r="C104" s="419"/>
      <c r="D104" s="419"/>
      <c r="E104" s="419"/>
      <c r="F104" s="419"/>
      <c r="G104" s="419"/>
      <c r="H104" s="419"/>
      <c r="I104" s="420"/>
      <c r="J104" s="293"/>
      <c r="K104" s="293"/>
      <c r="L104" s="293"/>
      <c r="M104" s="178"/>
      <c r="N104" s="293">
        <v>26709</v>
      </c>
      <c r="O104" s="293">
        <v>22993</v>
      </c>
      <c r="P104" s="293"/>
      <c r="Q104" s="178"/>
      <c r="R104" s="293"/>
      <c r="S104" s="293">
        <v>13</v>
      </c>
      <c r="T104" s="293"/>
      <c r="U104" s="178"/>
      <c r="V104" s="293"/>
      <c r="W104" s="293">
        <v>28</v>
      </c>
      <c r="X104" s="293"/>
      <c r="Y104" s="178"/>
      <c r="Z104" s="225">
        <f t="shared" si="11"/>
        <v>26709</v>
      </c>
      <c r="AA104" s="225">
        <f t="shared" si="11"/>
        <v>23034</v>
      </c>
      <c r="AB104" s="293">
        <f t="shared" ref="AB104:AB105" si="12">AA104-Z104</f>
        <v>-3675</v>
      </c>
      <c r="AC104" s="178">
        <f t="shared" si="10"/>
        <v>86.240593058519593</v>
      </c>
    </row>
    <row r="105" spans="1:29">
      <c r="A105" s="239"/>
      <c r="B105" s="419" t="s">
        <v>517</v>
      </c>
      <c r="C105" s="419"/>
      <c r="D105" s="419"/>
      <c r="E105" s="419"/>
      <c r="F105" s="419"/>
      <c r="G105" s="419"/>
      <c r="H105" s="419"/>
      <c r="I105" s="420"/>
      <c r="J105" s="293"/>
      <c r="K105" s="293"/>
      <c r="L105" s="293"/>
      <c r="M105" s="178"/>
      <c r="N105" s="293">
        <v>15933</v>
      </c>
      <c r="O105" s="293">
        <v>14480</v>
      </c>
      <c r="P105" s="293"/>
      <c r="Q105" s="178"/>
      <c r="R105" s="293"/>
      <c r="S105" s="293"/>
      <c r="T105" s="293"/>
      <c r="U105" s="178"/>
      <c r="V105" s="293"/>
      <c r="W105" s="293"/>
      <c r="X105" s="293"/>
      <c r="Y105" s="178"/>
      <c r="Z105" s="225">
        <f t="shared" si="11"/>
        <v>15933</v>
      </c>
      <c r="AA105" s="225">
        <f t="shared" si="11"/>
        <v>14480</v>
      </c>
      <c r="AB105" s="293">
        <f t="shared" si="12"/>
        <v>-1453</v>
      </c>
      <c r="AC105" s="178">
        <f t="shared" si="10"/>
        <v>90.880562354860984</v>
      </c>
    </row>
    <row r="106" spans="1:29">
      <c r="A106" s="421" t="s">
        <v>172</v>
      </c>
      <c r="B106" s="422"/>
      <c r="C106" s="422"/>
      <c r="D106" s="422"/>
      <c r="E106" s="422"/>
      <c r="F106" s="422"/>
      <c r="G106" s="422"/>
      <c r="H106" s="422"/>
      <c r="I106" s="422"/>
      <c r="J106" s="291">
        <f>SUM(J10:J103)</f>
        <v>0</v>
      </c>
      <c r="K106" s="291">
        <f>SUM(K10:K103)</f>
        <v>0</v>
      </c>
      <c r="L106" s="249">
        <f>SUM(L10:L103)</f>
        <v>0</v>
      </c>
      <c r="M106" s="248" t="e">
        <f t="shared" si="1"/>
        <v>#DIV/0!</v>
      </c>
      <c r="N106" s="291">
        <f>SUM(N10:N105)</f>
        <v>42642</v>
      </c>
      <c r="O106" s="291">
        <f>SUM(O10:O105)</f>
        <v>39533</v>
      </c>
      <c r="P106" s="249">
        <f>SUM(P10:P103)</f>
        <v>0</v>
      </c>
      <c r="Q106" s="248">
        <f t="shared" si="3"/>
        <v>92.709066178884669</v>
      </c>
      <c r="R106" s="291">
        <f>SUM(R10:R103)</f>
        <v>0</v>
      </c>
      <c r="S106" s="291">
        <f>SUM(S10:S105)</f>
        <v>15</v>
      </c>
      <c r="T106" s="249">
        <f>SUM(T10:T103)</f>
        <v>0</v>
      </c>
      <c r="U106" s="248" t="e">
        <f t="shared" si="5"/>
        <v>#DIV/0!</v>
      </c>
      <c r="V106" s="291">
        <f>SUM(V10:V105)</f>
        <v>13089</v>
      </c>
      <c r="W106" s="291">
        <f>SUM(W10:W105)</f>
        <v>4364</v>
      </c>
      <c r="X106" s="249">
        <f>SUM(X10:X103)</f>
        <v>0</v>
      </c>
      <c r="Y106" s="248">
        <f t="shared" si="7"/>
        <v>33.340973336389332</v>
      </c>
      <c r="Z106" s="291">
        <f>SUM(Z10:Z105)</f>
        <v>55731</v>
      </c>
      <c r="AA106" s="291">
        <f>SUM(AA10:AA105)</f>
        <v>43912</v>
      </c>
      <c r="AB106" s="291">
        <f>SUM(AB10:AB105)</f>
        <v>-11819</v>
      </c>
      <c r="AC106" s="248">
        <f t="shared" si="10"/>
        <v>78.792772424682852</v>
      </c>
    </row>
    <row r="107" spans="1:29">
      <c r="A107" s="423" t="s">
        <v>518</v>
      </c>
      <c r="B107" s="424"/>
      <c r="C107" s="424"/>
      <c r="D107" s="424"/>
      <c r="E107" s="424"/>
      <c r="F107" s="424"/>
      <c r="G107" s="424"/>
      <c r="H107" s="424"/>
      <c r="I107" s="424"/>
      <c r="J107" s="286">
        <f>J106/Z106*100</f>
        <v>0</v>
      </c>
      <c r="K107" s="286">
        <f>K106/AA106*100</f>
        <v>0</v>
      </c>
      <c r="L107" s="247"/>
      <c r="M107" s="247"/>
      <c r="N107" s="286">
        <f>N106/Z106*100</f>
        <v>76.513968886257203</v>
      </c>
      <c r="O107" s="286">
        <f>O106/AA106*100</f>
        <v>90.027782838404079</v>
      </c>
      <c r="P107" s="247"/>
      <c r="Q107" s="247"/>
      <c r="R107" s="286">
        <f>R106/Z106*100</f>
        <v>0</v>
      </c>
      <c r="S107" s="286">
        <f>S106/AA106*100</f>
        <v>3.4159227546001092E-2</v>
      </c>
      <c r="T107" s="247"/>
      <c r="U107" s="247"/>
      <c r="V107" s="286">
        <f>V106/Z106*100</f>
        <v>23.486031113742801</v>
      </c>
      <c r="W107" s="286">
        <f>W106/AA106*100</f>
        <v>9.9380579340499189</v>
      </c>
      <c r="X107" s="247"/>
      <c r="Y107" s="247"/>
      <c r="Z107" s="286">
        <f>SUM(J107,N107,R107,V107)</f>
        <v>100</v>
      </c>
      <c r="AA107" s="286">
        <f>SUM(K107,O107,S107,W107)</f>
        <v>100</v>
      </c>
      <c r="AB107" s="247"/>
      <c r="AC107" s="247"/>
    </row>
    <row r="108" spans="1:29">
      <c r="A108" s="179"/>
      <c r="B108" s="179"/>
      <c r="C108" s="179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</row>
    <row r="109" spans="1:29">
      <c r="A109" s="179"/>
      <c r="B109" s="179"/>
      <c r="C109" s="179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</row>
    <row r="110" spans="1:29">
      <c r="A110" s="179"/>
      <c r="B110" s="179"/>
      <c r="C110" s="179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</row>
    <row r="111" spans="1:29">
      <c r="A111" s="179"/>
      <c r="B111" s="179"/>
      <c r="C111" s="180" t="s">
        <v>393</v>
      </c>
      <c r="D111" s="180"/>
      <c r="E111" s="180"/>
      <c r="F111" s="180"/>
      <c r="G111" s="180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</row>
    <row r="112" spans="1:29">
      <c r="A112" s="179"/>
      <c r="B112" s="179"/>
      <c r="C112" s="179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</row>
    <row r="113" spans="1:32">
      <c r="A113" s="179"/>
      <c r="B113" s="179"/>
      <c r="C113" s="179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</row>
    <row r="114" spans="1:32">
      <c r="A114" s="417" t="s">
        <v>392</v>
      </c>
      <c r="B114" s="425" t="s">
        <v>394</v>
      </c>
      <c r="C114" s="426"/>
      <c r="D114" s="410" t="s">
        <v>395</v>
      </c>
      <c r="E114" s="410"/>
      <c r="F114" s="410" t="s">
        <v>396</v>
      </c>
      <c r="G114" s="410"/>
      <c r="H114" s="410" t="s">
        <v>397</v>
      </c>
      <c r="I114" s="410"/>
      <c r="J114" s="410" t="s">
        <v>398</v>
      </c>
      <c r="K114" s="410"/>
      <c r="L114" s="410" t="s">
        <v>30</v>
      </c>
      <c r="M114" s="410"/>
      <c r="N114" s="410"/>
      <c r="O114" s="410"/>
      <c r="P114" s="410"/>
      <c r="Q114" s="410"/>
      <c r="R114" s="410"/>
      <c r="S114" s="410"/>
      <c r="T114" s="410"/>
      <c r="U114" s="410"/>
      <c r="V114" s="418" t="s">
        <v>399</v>
      </c>
      <c r="W114" s="418"/>
      <c r="X114" s="418"/>
      <c r="Y114" s="418"/>
      <c r="Z114" s="418"/>
      <c r="AA114" s="418" t="s">
        <v>400</v>
      </c>
      <c r="AB114" s="418"/>
      <c r="AC114" s="418"/>
      <c r="AD114" s="418"/>
      <c r="AE114" s="418"/>
      <c r="AF114" s="418"/>
    </row>
    <row r="115" spans="1:32">
      <c r="A115" s="417"/>
      <c r="B115" s="427"/>
      <c r="C115" s="428"/>
      <c r="D115" s="410"/>
      <c r="E115" s="410"/>
      <c r="F115" s="410"/>
      <c r="G115" s="410"/>
      <c r="H115" s="410"/>
      <c r="I115" s="410"/>
      <c r="J115" s="410"/>
      <c r="K115" s="410"/>
      <c r="L115" s="410" t="s">
        <v>401</v>
      </c>
      <c r="M115" s="410"/>
      <c r="N115" s="410" t="s">
        <v>402</v>
      </c>
      <c r="O115" s="410"/>
      <c r="P115" s="410" t="s">
        <v>403</v>
      </c>
      <c r="Q115" s="410"/>
      <c r="R115" s="410"/>
      <c r="S115" s="410"/>
      <c r="T115" s="410"/>
      <c r="U115" s="410"/>
      <c r="V115" s="418"/>
      <c r="W115" s="418"/>
      <c r="X115" s="418"/>
      <c r="Y115" s="418"/>
      <c r="Z115" s="418"/>
      <c r="AA115" s="418"/>
      <c r="AB115" s="418"/>
      <c r="AC115" s="418"/>
      <c r="AD115" s="418"/>
      <c r="AE115" s="418"/>
      <c r="AF115" s="418"/>
    </row>
    <row r="116" spans="1:32">
      <c r="A116" s="417"/>
      <c r="B116" s="429"/>
      <c r="C116" s="430"/>
      <c r="D116" s="410"/>
      <c r="E116" s="410"/>
      <c r="F116" s="410"/>
      <c r="G116" s="410"/>
      <c r="H116" s="410"/>
      <c r="I116" s="410"/>
      <c r="J116" s="410"/>
      <c r="K116" s="410"/>
      <c r="L116" s="410"/>
      <c r="M116" s="410"/>
      <c r="N116" s="410"/>
      <c r="O116" s="410"/>
      <c r="P116" s="410" t="s">
        <v>404</v>
      </c>
      <c r="Q116" s="410"/>
      <c r="R116" s="410" t="s">
        <v>405</v>
      </c>
      <c r="S116" s="410"/>
      <c r="T116" s="410" t="s">
        <v>406</v>
      </c>
      <c r="U116" s="410"/>
      <c r="V116" s="418"/>
      <c r="W116" s="418"/>
      <c r="X116" s="418"/>
      <c r="Y116" s="418"/>
      <c r="Z116" s="418"/>
      <c r="AA116" s="418"/>
      <c r="AB116" s="418"/>
      <c r="AC116" s="418"/>
      <c r="AD116" s="418"/>
      <c r="AE116" s="418"/>
      <c r="AF116" s="418"/>
    </row>
    <row r="117" spans="1:32">
      <c r="A117" s="292">
        <v>1</v>
      </c>
      <c r="B117" s="415">
        <v>2</v>
      </c>
      <c r="C117" s="416"/>
      <c r="D117" s="410">
        <v>3</v>
      </c>
      <c r="E117" s="410"/>
      <c r="F117" s="410">
        <v>4</v>
      </c>
      <c r="G117" s="410"/>
      <c r="H117" s="410">
        <v>5</v>
      </c>
      <c r="I117" s="410"/>
      <c r="J117" s="410">
        <v>6</v>
      </c>
      <c r="K117" s="410"/>
      <c r="L117" s="415">
        <v>7</v>
      </c>
      <c r="M117" s="416"/>
      <c r="N117" s="415">
        <v>8</v>
      </c>
      <c r="O117" s="416"/>
      <c r="P117" s="410">
        <v>9</v>
      </c>
      <c r="Q117" s="410"/>
      <c r="R117" s="417">
        <v>10</v>
      </c>
      <c r="S117" s="417"/>
      <c r="T117" s="410">
        <v>11</v>
      </c>
      <c r="U117" s="410"/>
      <c r="V117" s="410">
        <v>12</v>
      </c>
      <c r="W117" s="410"/>
      <c r="X117" s="410"/>
      <c r="Y117" s="410"/>
      <c r="Z117" s="410"/>
      <c r="AA117" s="410">
        <v>13</v>
      </c>
      <c r="AB117" s="410"/>
      <c r="AC117" s="410"/>
      <c r="AD117" s="410"/>
      <c r="AE117" s="410"/>
      <c r="AF117" s="410"/>
    </row>
    <row r="118" spans="1:32">
      <c r="A118" s="274"/>
      <c r="B118" s="408"/>
      <c r="C118" s="409"/>
      <c r="D118" s="410"/>
      <c r="E118" s="410"/>
      <c r="F118" s="405"/>
      <c r="G118" s="405"/>
      <c r="H118" s="405"/>
      <c r="I118" s="405"/>
      <c r="J118" s="405"/>
      <c r="K118" s="405"/>
      <c r="L118" s="411"/>
      <c r="M118" s="412"/>
      <c r="N118" s="413">
        <f>SUM(P118,R118,T118)</f>
        <v>0</v>
      </c>
      <c r="O118" s="414"/>
      <c r="P118" s="405"/>
      <c r="Q118" s="405"/>
      <c r="R118" s="405"/>
      <c r="S118" s="405"/>
      <c r="T118" s="405"/>
      <c r="U118" s="405"/>
      <c r="V118" s="406"/>
      <c r="W118" s="406"/>
      <c r="X118" s="406"/>
      <c r="Y118" s="406"/>
      <c r="Z118" s="406"/>
      <c r="AA118" s="407"/>
      <c r="AB118" s="407"/>
      <c r="AC118" s="407"/>
      <c r="AD118" s="407"/>
      <c r="AE118" s="407"/>
      <c r="AF118" s="407"/>
    </row>
    <row r="119" spans="1:32">
      <c r="A119" s="274"/>
      <c r="B119" s="408"/>
      <c r="C119" s="409"/>
      <c r="D119" s="410"/>
      <c r="E119" s="410"/>
      <c r="F119" s="405"/>
      <c r="G119" s="405"/>
      <c r="H119" s="405"/>
      <c r="I119" s="405"/>
      <c r="J119" s="405"/>
      <c r="K119" s="405"/>
      <c r="L119" s="411"/>
      <c r="M119" s="412"/>
      <c r="N119" s="413">
        <f t="shared" ref="N119:N124" si="13">SUM(P119,R119,T119)</f>
        <v>0</v>
      </c>
      <c r="O119" s="414"/>
      <c r="P119" s="405"/>
      <c r="Q119" s="405"/>
      <c r="R119" s="405"/>
      <c r="S119" s="405"/>
      <c r="T119" s="405"/>
      <c r="U119" s="405"/>
      <c r="V119" s="406"/>
      <c r="W119" s="406"/>
      <c r="X119" s="406"/>
      <c r="Y119" s="406"/>
      <c r="Z119" s="406"/>
      <c r="AA119" s="407"/>
      <c r="AB119" s="407"/>
      <c r="AC119" s="407"/>
      <c r="AD119" s="407"/>
      <c r="AE119" s="407"/>
      <c r="AF119" s="407"/>
    </row>
    <row r="120" spans="1:32">
      <c r="A120" s="274"/>
      <c r="B120" s="408"/>
      <c r="C120" s="409"/>
      <c r="D120" s="410"/>
      <c r="E120" s="410"/>
      <c r="F120" s="405"/>
      <c r="G120" s="405"/>
      <c r="H120" s="405"/>
      <c r="I120" s="405"/>
      <c r="J120" s="405"/>
      <c r="K120" s="405"/>
      <c r="L120" s="411"/>
      <c r="M120" s="412"/>
      <c r="N120" s="413">
        <f t="shared" si="13"/>
        <v>0</v>
      </c>
      <c r="O120" s="414"/>
      <c r="P120" s="405"/>
      <c r="Q120" s="405"/>
      <c r="R120" s="405"/>
      <c r="S120" s="405"/>
      <c r="T120" s="405"/>
      <c r="U120" s="405"/>
      <c r="V120" s="406"/>
      <c r="W120" s="406"/>
      <c r="X120" s="406"/>
      <c r="Y120" s="406"/>
      <c r="Z120" s="406"/>
      <c r="AA120" s="407"/>
      <c r="AB120" s="407"/>
      <c r="AC120" s="407"/>
      <c r="AD120" s="407"/>
      <c r="AE120" s="407"/>
      <c r="AF120" s="407"/>
    </row>
    <row r="121" spans="1:32">
      <c r="A121" s="274"/>
      <c r="B121" s="408"/>
      <c r="C121" s="409"/>
      <c r="D121" s="410"/>
      <c r="E121" s="410"/>
      <c r="F121" s="405"/>
      <c r="G121" s="405"/>
      <c r="H121" s="405"/>
      <c r="I121" s="405"/>
      <c r="J121" s="405"/>
      <c r="K121" s="405"/>
      <c r="L121" s="411"/>
      <c r="M121" s="412"/>
      <c r="N121" s="413">
        <f t="shared" si="13"/>
        <v>0</v>
      </c>
      <c r="O121" s="414"/>
      <c r="P121" s="405"/>
      <c r="Q121" s="405"/>
      <c r="R121" s="405"/>
      <c r="S121" s="405"/>
      <c r="T121" s="405"/>
      <c r="U121" s="405"/>
      <c r="V121" s="406"/>
      <c r="W121" s="406"/>
      <c r="X121" s="406"/>
      <c r="Y121" s="406"/>
      <c r="Z121" s="406"/>
      <c r="AA121" s="407"/>
      <c r="AB121" s="407"/>
      <c r="AC121" s="407"/>
      <c r="AD121" s="407"/>
      <c r="AE121" s="407"/>
      <c r="AF121" s="407"/>
    </row>
    <row r="122" spans="1:32">
      <c r="A122" s="274"/>
      <c r="B122" s="408"/>
      <c r="C122" s="409"/>
      <c r="D122" s="410"/>
      <c r="E122" s="410"/>
      <c r="F122" s="405"/>
      <c r="G122" s="405"/>
      <c r="H122" s="405"/>
      <c r="I122" s="405"/>
      <c r="J122" s="405"/>
      <c r="K122" s="405"/>
      <c r="L122" s="411"/>
      <c r="M122" s="412"/>
      <c r="N122" s="413">
        <f t="shared" si="13"/>
        <v>0</v>
      </c>
      <c r="O122" s="414"/>
      <c r="P122" s="405"/>
      <c r="Q122" s="405"/>
      <c r="R122" s="405"/>
      <c r="S122" s="405"/>
      <c r="T122" s="405"/>
      <c r="U122" s="405"/>
      <c r="V122" s="406"/>
      <c r="W122" s="406"/>
      <c r="X122" s="406"/>
      <c r="Y122" s="406"/>
      <c r="Z122" s="406"/>
      <c r="AA122" s="407"/>
      <c r="AB122" s="407"/>
      <c r="AC122" s="407"/>
      <c r="AD122" s="407"/>
      <c r="AE122" s="407"/>
      <c r="AF122" s="407"/>
    </row>
    <row r="123" spans="1:32">
      <c r="A123" s="274"/>
      <c r="B123" s="408"/>
      <c r="C123" s="409"/>
      <c r="D123" s="410"/>
      <c r="E123" s="410"/>
      <c r="F123" s="405"/>
      <c r="G123" s="405"/>
      <c r="H123" s="405"/>
      <c r="I123" s="405"/>
      <c r="J123" s="405"/>
      <c r="K123" s="405"/>
      <c r="L123" s="411"/>
      <c r="M123" s="412"/>
      <c r="N123" s="413">
        <f t="shared" si="13"/>
        <v>0</v>
      </c>
      <c r="O123" s="414"/>
      <c r="P123" s="405"/>
      <c r="Q123" s="405"/>
      <c r="R123" s="405"/>
      <c r="S123" s="405"/>
      <c r="T123" s="405"/>
      <c r="U123" s="405"/>
      <c r="V123" s="406"/>
      <c r="W123" s="406"/>
      <c r="X123" s="406"/>
      <c r="Y123" s="406"/>
      <c r="Z123" s="406"/>
      <c r="AA123" s="407"/>
      <c r="AB123" s="407"/>
      <c r="AC123" s="407"/>
      <c r="AD123" s="407"/>
      <c r="AE123" s="407"/>
      <c r="AF123" s="407"/>
    </row>
    <row r="124" spans="1:32">
      <c r="A124" s="274"/>
      <c r="B124" s="408"/>
      <c r="C124" s="409"/>
      <c r="D124" s="410"/>
      <c r="E124" s="410"/>
      <c r="F124" s="405"/>
      <c r="G124" s="405"/>
      <c r="H124" s="405"/>
      <c r="I124" s="405"/>
      <c r="J124" s="405"/>
      <c r="K124" s="405"/>
      <c r="L124" s="411"/>
      <c r="M124" s="412"/>
      <c r="N124" s="413">
        <f t="shared" si="13"/>
        <v>0</v>
      </c>
      <c r="O124" s="414"/>
      <c r="P124" s="405"/>
      <c r="Q124" s="405"/>
      <c r="R124" s="405"/>
      <c r="S124" s="405"/>
      <c r="T124" s="405"/>
      <c r="U124" s="405"/>
      <c r="V124" s="406"/>
      <c r="W124" s="406"/>
      <c r="X124" s="406"/>
      <c r="Y124" s="406"/>
      <c r="Z124" s="406"/>
      <c r="AA124" s="407"/>
      <c r="AB124" s="407"/>
      <c r="AC124" s="407"/>
      <c r="AD124" s="407"/>
      <c r="AE124" s="407"/>
      <c r="AF124" s="407"/>
    </row>
    <row r="125" spans="1:32">
      <c r="A125" s="401" t="s">
        <v>172</v>
      </c>
      <c r="B125" s="402"/>
      <c r="C125" s="402"/>
      <c r="D125" s="402"/>
      <c r="E125" s="403"/>
      <c r="F125" s="404">
        <f>SUM(F118:F124)</f>
        <v>0</v>
      </c>
      <c r="G125" s="404"/>
      <c r="H125" s="404">
        <f>SUM(H118:H124)</f>
        <v>0</v>
      </c>
      <c r="I125" s="404"/>
      <c r="J125" s="404">
        <f>SUM(J118:J124)</f>
        <v>0</v>
      </c>
      <c r="K125" s="404"/>
      <c r="L125" s="404">
        <f>SUM(L118:L124)</f>
        <v>0</v>
      </c>
      <c r="M125" s="404"/>
      <c r="N125" s="404">
        <f>SUM(N118:N124)</f>
        <v>0</v>
      </c>
      <c r="O125" s="404"/>
      <c r="P125" s="404">
        <f>SUM(P118:P124)</f>
        <v>0</v>
      </c>
      <c r="Q125" s="404"/>
      <c r="R125" s="404">
        <f>SUM(R118:R124)</f>
        <v>0</v>
      </c>
      <c r="S125" s="404"/>
      <c r="T125" s="404">
        <f>SUM(T118:T124)</f>
        <v>0</v>
      </c>
      <c r="U125" s="404"/>
      <c r="V125" s="396"/>
      <c r="W125" s="396"/>
      <c r="X125" s="396"/>
      <c r="Y125" s="396"/>
      <c r="Z125" s="396"/>
      <c r="AA125" s="397"/>
      <c r="AB125" s="397"/>
      <c r="AC125" s="397"/>
      <c r="AD125" s="397"/>
      <c r="AE125" s="397"/>
      <c r="AF125" s="397"/>
    </row>
    <row r="126" spans="1:32">
      <c r="A126" s="179"/>
      <c r="B126" s="179"/>
      <c r="C126" s="179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</row>
    <row r="127" spans="1:32">
      <c r="A127" s="179"/>
      <c r="B127" s="179"/>
      <c r="C127" s="179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</row>
    <row r="128" spans="1:32">
      <c r="A128" s="179"/>
      <c r="B128" s="179"/>
      <c r="C128" s="179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</row>
    <row r="129" spans="1:32">
      <c r="A129" s="179"/>
      <c r="B129" s="398" t="s">
        <v>431</v>
      </c>
      <c r="C129" s="398"/>
      <c r="D129" s="398"/>
      <c r="E129" s="398"/>
      <c r="F129" s="398"/>
      <c r="G129" s="398"/>
      <c r="H129" s="172"/>
      <c r="I129" s="172"/>
      <c r="J129" s="399" t="s">
        <v>407</v>
      </c>
      <c r="K129" s="399"/>
      <c r="L129" s="399"/>
      <c r="M129" s="399"/>
      <c r="N129" s="399"/>
      <c r="O129" s="172"/>
      <c r="P129" s="172"/>
      <c r="Q129" s="172"/>
      <c r="R129" s="172"/>
      <c r="S129" s="172"/>
      <c r="T129" s="400" t="s">
        <v>419</v>
      </c>
      <c r="U129" s="400"/>
      <c r="V129" s="400"/>
      <c r="W129" s="400"/>
      <c r="X129" s="400"/>
    </row>
    <row r="130" spans="1:32">
      <c r="A130" s="241"/>
      <c r="B130" s="400" t="s">
        <v>408</v>
      </c>
      <c r="C130" s="400"/>
      <c r="D130" s="400"/>
      <c r="E130" s="400"/>
      <c r="F130" s="400"/>
      <c r="G130" s="400"/>
      <c r="H130" s="240"/>
      <c r="I130" s="240"/>
      <c r="J130" s="400" t="s">
        <v>154</v>
      </c>
      <c r="K130" s="400"/>
      <c r="L130" s="400"/>
      <c r="M130" s="400"/>
      <c r="N130" s="400"/>
      <c r="O130" s="241"/>
      <c r="P130" s="241"/>
      <c r="Q130" s="241"/>
      <c r="R130" s="241"/>
      <c r="T130" s="400" t="s">
        <v>152</v>
      </c>
      <c r="U130" s="400"/>
      <c r="V130" s="400"/>
      <c r="W130" s="400"/>
      <c r="X130" s="400"/>
      <c r="Y130" s="241"/>
      <c r="Z130" s="241"/>
      <c r="AA130" s="241"/>
      <c r="AB130" s="241"/>
      <c r="AC130" s="241"/>
      <c r="AD130" s="241"/>
      <c r="AE130" s="241"/>
      <c r="AF130" s="241"/>
    </row>
    <row r="131" spans="1:32">
      <c r="A131" s="181"/>
      <c r="B131" s="181"/>
      <c r="C131" s="182"/>
      <c r="D131" s="181"/>
      <c r="E131" s="181"/>
      <c r="F131" s="183"/>
      <c r="G131" s="183"/>
      <c r="H131" s="183"/>
      <c r="I131" s="183"/>
      <c r="J131" s="183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  <c r="AF131" s="181"/>
    </row>
    <row r="132" spans="1:3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41"/>
      <c r="AE132" s="241"/>
      <c r="AF132" s="241"/>
    </row>
    <row r="133" spans="1:32"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</row>
    <row r="134" spans="1:32"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</row>
    <row r="135" spans="1:32" ht="19.5" thickBot="1">
      <c r="C135" s="184"/>
      <c r="D135" s="184"/>
      <c r="E135" s="184"/>
      <c r="F135" s="184"/>
      <c r="G135" s="184"/>
      <c r="H135" s="184"/>
      <c r="I135" s="184"/>
      <c r="J135" s="184"/>
      <c r="K135" s="184"/>
      <c r="L135" s="190"/>
      <c r="M135" s="190"/>
      <c r="N135" s="190"/>
      <c r="O135" s="190"/>
      <c r="P135" s="190"/>
      <c r="Q135" s="190"/>
      <c r="R135" s="190"/>
      <c r="S135" s="190"/>
      <c r="T135" s="191"/>
      <c r="U135" s="191"/>
      <c r="V135" s="191"/>
      <c r="W135" s="191"/>
    </row>
    <row r="136" spans="1:32">
      <c r="C136" s="179"/>
    </row>
    <row r="139" spans="1:32" ht="19.5">
      <c r="C139" s="192"/>
    </row>
  </sheetData>
  <mergeCells count="256">
    <mergeCell ref="B10:I10"/>
    <mergeCell ref="B30:I30"/>
    <mergeCell ref="B11:I11"/>
    <mergeCell ref="B12:I12"/>
    <mergeCell ref="B13:I13"/>
    <mergeCell ref="B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31:I31"/>
    <mergeCell ref="B32:I32"/>
    <mergeCell ref="B33:I33"/>
    <mergeCell ref="B34:I34"/>
    <mergeCell ref="B35:I35"/>
    <mergeCell ref="B36:I36"/>
    <mergeCell ref="B37:I37"/>
    <mergeCell ref="B29:I29"/>
    <mergeCell ref="B52:I52"/>
    <mergeCell ref="B53:I53"/>
    <mergeCell ref="B54:I54"/>
    <mergeCell ref="B55:I55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W5:Y5"/>
    <mergeCell ref="AA5:AC5"/>
    <mergeCell ref="A6:A8"/>
    <mergeCell ref="B6:I8"/>
    <mergeCell ref="J6:M6"/>
    <mergeCell ref="N6:Q6"/>
    <mergeCell ref="R6:U6"/>
    <mergeCell ref="V6:Y6"/>
    <mergeCell ref="Z6:AC6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B9:I9"/>
    <mergeCell ref="B66:I66"/>
    <mergeCell ref="B67:I67"/>
    <mergeCell ref="B68:I68"/>
    <mergeCell ref="B56:I56"/>
    <mergeCell ref="B57:I57"/>
    <mergeCell ref="B58:I58"/>
    <mergeCell ref="B59:I59"/>
    <mergeCell ref="B60:I60"/>
    <mergeCell ref="B61:I61"/>
    <mergeCell ref="B62:I62"/>
    <mergeCell ref="B63:I63"/>
    <mergeCell ref="B64:I64"/>
    <mergeCell ref="B65:I65"/>
    <mergeCell ref="B47:I47"/>
    <mergeCell ref="B48:I48"/>
    <mergeCell ref="B49:I49"/>
    <mergeCell ref="B50:I50"/>
    <mergeCell ref="B51:I51"/>
    <mergeCell ref="B69:I69"/>
    <mergeCell ref="B70:I70"/>
    <mergeCell ref="B71:I71"/>
    <mergeCell ref="B72:I72"/>
    <mergeCell ref="B73:I73"/>
    <mergeCell ref="B74:I74"/>
    <mergeCell ref="B75:I75"/>
    <mergeCell ref="B76:I76"/>
    <mergeCell ref="B77:I77"/>
    <mergeCell ref="B78:I78"/>
    <mergeCell ref="B79:I79"/>
    <mergeCell ref="B80:I80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B92:I92"/>
    <mergeCell ref="B93:I93"/>
    <mergeCell ref="B94:I94"/>
    <mergeCell ref="B95:I95"/>
    <mergeCell ref="B96:I96"/>
    <mergeCell ref="B97:I97"/>
    <mergeCell ref="B98:I98"/>
    <mergeCell ref="B99:I99"/>
    <mergeCell ref="B100:I100"/>
    <mergeCell ref="B101:I101"/>
    <mergeCell ref="B102:I102"/>
    <mergeCell ref="B103:I103"/>
    <mergeCell ref="B104:I104"/>
    <mergeCell ref="B105:I105"/>
    <mergeCell ref="A106:I106"/>
    <mergeCell ref="A107:I107"/>
    <mergeCell ref="A114:A116"/>
    <mergeCell ref="B114:C116"/>
    <mergeCell ref="D114:E116"/>
    <mergeCell ref="F114:G116"/>
    <mergeCell ref="H114:I116"/>
    <mergeCell ref="J114:K116"/>
    <mergeCell ref="L114:U114"/>
    <mergeCell ref="V114:Z116"/>
    <mergeCell ref="AA114:AF116"/>
    <mergeCell ref="L115:M116"/>
    <mergeCell ref="N115:O116"/>
    <mergeCell ref="P115:U115"/>
    <mergeCell ref="P116:Q116"/>
    <mergeCell ref="R116:S116"/>
    <mergeCell ref="T116:U116"/>
    <mergeCell ref="T117:U117"/>
    <mergeCell ref="V117:Z117"/>
    <mergeCell ref="AA117:AF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Z118"/>
    <mergeCell ref="AA118:AF118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9:U119"/>
    <mergeCell ref="V119:Z119"/>
    <mergeCell ref="AA119:AF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Z120"/>
    <mergeCell ref="AA120:AF120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21:U121"/>
    <mergeCell ref="V121:Z121"/>
    <mergeCell ref="AA121:AF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Z122"/>
    <mergeCell ref="AA122:AF122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3:U123"/>
    <mergeCell ref="V123:Z123"/>
    <mergeCell ref="AA123:AF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Z124"/>
    <mergeCell ref="AA124:AF124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V125:Z125"/>
    <mergeCell ref="AA125:AF125"/>
    <mergeCell ref="B129:G129"/>
    <mergeCell ref="J129:N129"/>
    <mergeCell ref="T129:X129"/>
    <mergeCell ref="B130:G130"/>
    <mergeCell ref="J130:N130"/>
    <mergeCell ref="T130:X130"/>
    <mergeCell ref="A125:E125"/>
    <mergeCell ref="F125:G125"/>
    <mergeCell ref="H125:I125"/>
    <mergeCell ref="J125:K125"/>
    <mergeCell ref="L125:M125"/>
    <mergeCell ref="N125:O125"/>
    <mergeCell ref="P125:Q125"/>
    <mergeCell ref="R125:S125"/>
    <mergeCell ref="T125:U125"/>
  </mergeCells>
  <phoneticPr fontId="4" type="noConversion"/>
  <pageMargins left="0.78740157480314965" right="7.874015748031496E-2" top="0.78740157480314965" bottom="0.78740157480314965" header="0.31496062992125984" footer="0.31496062992125984"/>
  <pageSetup paperSize="9" scale="32" fitToHeight="0" orientation="landscape" r:id="rId1"/>
  <headerFooter alignWithMargins="0">
    <oddHeader>&amp;R&amp;"Times New Roman,звичайний"&amp;14Продовження додатка 3
Таблиця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Лист1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Admin</cp:lastModifiedBy>
  <cp:revision/>
  <cp:lastPrinted>2026-02-13T10:00:49Z</cp:lastPrinted>
  <dcterms:created xsi:type="dcterms:W3CDTF">2003-03-13T16:00:22Z</dcterms:created>
  <dcterms:modified xsi:type="dcterms:W3CDTF">2026-03-24T06:30:53Z</dcterms:modified>
  <cp:category/>
  <cp:contentStatus/>
</cp:coreProperties>
</file>